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cinakomenadmin-my.sharepoint.com/personal/erikm_komen_si/Documents/Namizje/Zupan/Šport/Balon/Primerjava treh variant/"/>
    </mc:Choice>
  </mc:AlternateContent>
  <xr:revisionPtr revIDLastSave="11" documentId="13_ncr:1_{882500B2-C549-440B-8AA5-3D913350AAD3}" xr6:coauthVersionLast="47" xr6:coauthVersionMax="47" xr10:uidLastSave="{65D135A7-49FC-4DE7-AFFA-DDF8833E74CE}"/>
  <bookViews>
    <workbookView xWindow="-120" yWindow="-120" windowWidth="29040" windowHeight="15720" xr2:uid="{00000000-000D-0000-FFFF-FFFF00000000}"/>
  </bookViews>
  <sheets>
    <sheet name="POVZETEK" sheetId="18" r:id="rId1"/>
    <sheet name="V1 - OCENA INVESTICIJE" sheetId="31" r:id="rId2"/>
    <sheet name="V2 - OCENA INVESTICIJE" sheetId="28" r:id="rId3"/>
    <sheet name="V3 - OCENA INVESTICIJE" sheetId="30" r:id="rId4"/>
    <sheet name="A1 - PROGRAM" sheetId="24" state="hidden" r:id="rId5"/>
    <sheet name="A2 - PROGRAM" sheetId="26" state="hidden" r:id="rId6"/>
    <sheet name="A3 - PROGRAM" sheetId="27" state="hidden" r:id="rId7"/>
    <sheet name="A - OSNOVNA ŠOLA (9 oddelkov)" sheetId="15" state="hidden" r:id="rId8"/>
  </sheets>
  <definedNames>
    <definedName name="_xlnm.Print_Area" localSheetId="4">'A1 - PROGRAM'!$A$1:$AU$111</definedName>
    <definedName name="_xlnm.Print_Area" localSheetId="5">'A2 - PROGRAM'!$A$1:$AU$142</definedName>
    <definedName name="_xlnm.Print_Area" localSheetId="6">'A3 - PROGRAM'!$A$1:$AU$142</definedName>
    <definedName name="_xlnm.Print_Area" localSheetId="0">POVZETEK!$A$1:$K$54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8" l="1"/>
  <c r="R10" i="18"/>
  <c r="R8" i="18"/>
  <c r="O12" i="18"/>
  <c r="O10" i="18"/>
  <c r="O8" i="18"/>
  <c r="F56" i="30"/>
  <c r="H58" i="30"/>
  <c r="H50" i="30"/>
  <c r="H42" i="30"/>
  <c r="H45" i="30"/>
  <c r="H44" i="30"/>
  <c r="H45" i="31"/>
  <c r="H37" i="31"/>
  <c r="F33" i="28"/>
  <c r="F33" i="31"/>
  <c r="H33" i="28"/>
  <c r="F31" i="28" l="1"/>
  <c r="H50" i="28"/>
  <c r="H58" i="28" s="1"/>
  <c r="F41" i="28"/>
  <c r="H41" i="28" s="1"/>
  <c r="F31" i="31"/>
  <c r="H73" i="31"/>
  <c r="H70" i="31"/>
  <c r="H88" i="28"/>
  <c r="H85" i="28"/>
  <c r="H88" i="30"/>
  <c r="H85" i="30"/>
  <c r="H31" i="31" l="1"/>
  <c r="H94" i="30"/>
  <c r="H93" i="30"/>
  <c r="H92" i="30"/>
  <c r="H94" i="28"/>
  <c r="H92" i="28"/>
  <c r="H78" i="31"/>
  <c r="H77" i="31"/>
  <c r="H79" i="31"/>
  <c r="G80" i="31"/>
  <c r="G95" i="28"/>
  <c r="H95" i="28" s="1"/>
  <c r="G95" i="30"/>
  <c r="H95" i="30" s="1"/>
  <c r="H54" i="28"/>
  <c r="H96" i="30"/>
  <c r="H96" i="28"/>
  <c r="N9" i="27"/>
  <c r="F31" i="30" s="1"/>
  <c r="H31" i="30" s="1"/>
  <c r="N8" i="27"/>
  <c r="F41" i="30" s="1"/>
  <c r="N8" i="26"/>
  <c r="H81" i="31"/>
  <c r="H80" i="31"/>
  <c r="F41" i="31"/>
  <c r="F43" i="31" s="1"/>
  <c r="H45" i="28"/>
  <c r="H44" i="28"/>
  <c r="N9" i="26"/>
  <c r="F30" i="31"/>
  <c r="H30" i="31" s="1"/>
  <c r="F28" i="31"/>
  <c r="H28" i="31" s="1"/>
  <c r="F27" i="31"/>
  <c r="H27" i="31" s="1"/>
  <c r="H102" i="31"/>
  <c r="F101" i="31"/>
  <c r="H101" i="31" s="1"/>
  <c r="F100" i="31"/>
  <c r="H100" i="31" s="1"/>
  <c r="H99" i="31"/>
  <c r="H89" i="31"/>
  <c r="H88" i="31"/>
  <c r="H87" i="31"/>
  <c r="F76" i="31"/>
  <c r="H76" i="31" s="1"/>
  <c r="H75" i="31"/>
  <c r="F18" i="31"/>
  <c r="H16" i="31"/>
  <c r="H15" i="31"/>
  <c r="H14" i="31"/>
  <c r="H13" i="31"/>
  <c r="H12" i="31"/>
  <c r="H54" i="30"/>
  <c r="H56" i="30" s="1"/>
  <c r="H117" i="30"/>
  <c r="F116" i="30"/>
  <c r="H116" i="30" s="1"/>
  <c r="F115" i="30"/>
  <c r="H114" i="30"/>
  <c r="H104" i="30"/>
  <c r="H103" i="30"/>
  <c r="H102" i="30"/>
  <c r="F91" i="30"/>
  <c r="H91" i="30" s="1"/>
  <c r="H90" i="30"/>
  <c r="H80" i="30"/>
  <c r="H82" i="30" s="1"/>
  <c r="H48" i="30"/>
  <c r="F28" i="30"/>
  <c r="H28" i="30" s="1"/>
  <c r="AF18" i="30"/>
  <c r="S18" i="30"/>
  <c r="F18" i="30"/>
  <c r="AH16" i="30"/>
  <c r="U16" i="30"/>
  <c r="H16" i="30"/>
  <c r="AH15" i="30"/>
  <c r="U15" i="30"/>
  <c r="H15" i="30"/>
  <c r="AH14" i="30"/>
  <c r="U14" i="30"/>
  <c r="H14" i="30"/>
  <c r="AH13" i="30"/>
  <c r="U13" i="30"/>
  <c r="H13" i="30"/>
  <c r="AH12" i="30"/>
  <c r="U12" i="30"/>
  <c r="H12" i="30"/>
  <c r="H106" i="30" l="1"/>
  <c r="H41" i="31"/>
  <c r="H43" i="31" s="1"/>
  <c r="H83" i="31"/>
  <c r="AH18" i="30"/>
  <c r="H91" i="31"/>
  <c r="H104" i="31"/>
  <c r="F119" i="30"/>
  <c r="H98" i="30"/>
  <c r="H18" i="31"/>
  <c r="F104" i="31"/>
  <c r="H18" i="30"/>
  <c r="U18" i="30"/>
  <c r="H115" i="30"/>
  <c r="H119" i="30" s="1"/>
  <c r="H56" i="28" l="1"/>
  <c r="H117" i="28"/>
  <c r="F116" i="28"/>
  <c r="H116" i="28" s="1"/>
  <c r="F115" i="28"/>
  <c r="H114" i="28"/>
  <c r="H104" i="28"/>
  <c r="H103" i="28"/>
  <c r="H102" i="28"/>
  <c r="H93" i="28"/>
  <c r="F91" i="28"/>
  <c r="H91" i="28" s="1"/>
  <c r="H90" i="28"/>
  <c r="H80" i="28"/>
  <c r="H82" i="28" s="1"/>
  <c r="H31" i="28"/>
  <c r="F30" i="28"/>
  <c r="H30" i="28" s="1"/>
  <c r="H48" i="28"/>
  <c r="H39" i="28"/>
  <c r="F18" i="28"/>
  <c r="H16" i="28"/>
  <c r="H15" i="28"/>
  <c r="H14" i="28"/>
  <c r="H13" i="28"/>
  <c r="H12" i="28"/>
  <c r="F119" i="28" l="1"/>
  <c r="H98" i="28"/>
  <c r="H106" i="28"/>
  <c r="H115" i="28"/>
  <c r="H119" i="28" s="1"/>
  <c r="H18" i="28"/>
  <c r="N21" i="24" l="1"/>
  <c r="N116" i="27" l="1"/>
  <c r="N116" i="26"/>
  <c r="O116" i="27" l="1"/>
  <c r="F29" i="30" s="1"/>
  <c r="H29" i="30" s="1"/>
  <c r="K116" i="27"/>
  <c r="E116" i="27"/>
  <c r="E118" i="27"/>
  <c r="K118" i="27"/>
  <c r="O68" i="27"/>
  <c r="K68" i="27"/>
  <c r="E68" i="27"/>
  <c r="O66" i="27"/>
  <c r="K66" i="27"/>
  <c r="E66" i="27"/>
  <c r="O64" i="27"/>
  <c r="K64" i="27"/>
  <c r="E64" i="27"/>
  <c r="O62" i="27"/>
  <c r="F27" i="30" s="1"/>
  <c r="F33" i="30" s="1"/>
  <c r="K62" i="27"/>
  <c r="E62" i="27"/>
  <c r="O60" i="27"/>
  <c r="K60" i="27"/>
  <c r="E60" i="27"/>
  <c r="O58" i="27"/>
  <c r="K58" i="27"/>
  <c r="E58" i="27"/>
  <c r="O56" i="27"/>
  <c r="K56" i="27"/>
  <c r="E56" i="27"/>
  <c r="O54" i="27"/>
  <c r="K54" i="27"/>
  <c r="E54" i="27"/>
  <c r="O52" i="27"/>
  <c r="K52" i="27"/>
  <c r="E52" i="27"/>
  <c r="O116" i="26"/>
  <c r="F29" i="28" s="1"/>
  <c r="H29" i="28" s="1"/>
  <c r="K116" i="26"/>
  <c r="E116" i="26"/>
  <c r="O68" i="26"/>
  <c r="K68" i="26"/>
  <c r="E68" i="26"/>
  <c r="O66" i="26"/>
  <c r="K66" i="26"/>
  <c r="E66" i="26"/>
  <c r="O64" i="26"/>
  <c r="F28" i="28" s="1"/>
  <c r="K64" i="26"/>
  <c r="E64" i="26"/>
  <c r="O62" i="26"/>
  <c r="K62" i="26"/>
  <c r="E62" i="26"/>
  <c r="O60" i="26"/>
  <c r="K60" i="26"/>
  <c r="E60" i="26"/>
  <c r="O58" i="26"/>
  <c r="K58" i="26"/>
  <c r="E58" i="26"/>
  <c r="O56" i="26"/>
  <c r="K56" i="26"/>
  <c r="E56" i="26"/>
  <c r="O54" i="26"/>
  <c r="K54" i="26"/>
  <c r="E54" i="26"/>
  <c r="O52" i="26"/>
  <c r="K52" i="26"/>
  <c r="E52" i="26"/>
  <c r="O114" i="27"/>
  <c r="F40" i="30" s="1"/>
  <c r="H40" i="30" s="1"/>
  <c r="N36" i="27"/>
  <c r="O36" i="27" s="1"/>
  <c r="F39" i="30" s="1"/>
  <c r="H39" i="30" s="1"/>
  <c r="N32" i="27"/>
  <c r="O32" i="27" s="1"/>
  <c r="N30" i="27"/>
  <c r="O30" i="27" s="1"/>
  <c r="O138" i="27"/>
  <c r="E138" i="27"/>
  <c r="O136" i="27"/>
  <c r="E136" i="27"/>
  <c r="O134" i="27"/>
  <c r="E134" i="27"/>
  <c r="O132" i="27"/>
  <c r="F30" i="30" s="1"/>
  <c r="H30" i="30" s="1"/>
  <c r="E132" i="27"/>
  <c r="O120" i="27"/>
  <c r="K120" i="27"/>
  <c r="E120" i="27"/>
  <c r="K114" i="27"/>
  <c r="E114" i="27"/>
  <c r="O112" i="27"/>
  <c r="K112" i="27"/>
  <c r="E112" i="27"/>
  <c r="O110" i="27"/>
  <c r="K110" i="27"/>
  <c r="E110" i="27"/>
  <c r="O98" i="27"/>
  <c r="K98" i="27"/>
  <c r="E98" i="27"/>
  <c r="O96" i="27"/>
  <c r="K96" i="27"/>
  <c r="E96" i="27"/>
  <c r="O94" i="27"/>
  <c r="K94" i="27"/>
  <c r="E94" i="27"/>
  <c r="O92" i="27"/>
  <c r="K92" i="27"/>
  <c r="E92" i="27"/>
  <c r="O90" i="27"/>
  <c r="K90" i="27"/>
  <c r="E90" i="27"/>
  <c r="O88" i="27"/>
  <c r="K88" i="27"/>
  <c r="E88" i="27"/>
  <c r="O86" i="27"/>
  <c r="K86" i="27"/>
  <c r="E86" i="27"/>
  <c r="O84" i="27"/>
  <c r="K84" i="27"/>
  <c r="E84" i="27"/>
  <c r="O82" i="27"/>
  <c r="K82" i="27"/>
  <c r="E82" i="27"/>
  <c r="O80" i="27"/>
  <c r="K80" i="27"/>
  <c r="E80" i="27"/>
  <c r="O40" i="27"/>
  <c r="K40" i="27"/>
  <c r="E40" i="27"/>
  <c r="O38" i="27"/>
  <c r="K38" i="27"/>
  <c r="E38" i="27"/>
  <c r="K36" i="27"/>
  <c r="E36" i="27"/>
  <c r="O34" i="27"/>
  <c r="K34" i="27"/>
  <c r="E34" i="27"/>
  <c r="K32" i="27"/>
  <c r="E32" i="27"/>
  <c r="K30" i="27"/>
  <c r="E30" i="27"/>
  <c r="O28" i="27"/>
  <c r="K28" i="27"/>
  <c r="E28" i="27"/>
  <c r="O26" i="27"/>
  <c r="F38" i="30" s="1"/>
  <c r="H38" i="30" s="1"/>
  <c r="K26" i="27"/>
  <c r="E26" i="27"/>
  <c r="O24" i="27"/>
  <c r="K24" i="27"/>
  <c r="E24" i="27"/>
  <c r="O22" i="27"/>
  <c r="K22" i="27"/>
  <c r="E22" i="27"/>
  <c r="O20" i="27"/>
  <c r="K20" i="27"/>
  <c r="E20" i="27"/>
  <c r="M8" i="27"/>
  <c r="M7" i="27"/>
  <c r="O114" i="26"/>
  <c r="O138" i="26"/>
  <c r="E138" i="26"/>
  <c r="O136" i="26"/>
  <c r="E136" i="26"/>
  <c r="O134" i="26"/>
  <c r="E134" i="26"/>
  <c r="O132" i="26"/>
  <c r="E132" i="26"/>
  <c r="O120" i="26"/>
  <c r="K120" i="26"/>
  <c r="E120" i="26"/>
  <c r="K118" i="26"/>
  <c r="E118" i="26"/>
  <c r="K114" i="26"/>
  <c r="E114" i="26"/>
  <c r="O112" i="26"/>
  <c r="K112" i="26"/>
  <c r="E112" i="26"/>
  <c r="O110" i="26"/>
  <c r="K110" i="26"/>
  <c r="E110" i="26"/>
  <c r="O98" i="26"/>
  <c r="K98" i="26"/>
  <c r="E98" i="26"/>
  <c r="O96" i="26"/>
  <c r="K96" i="26"/>
  <c r="E96" i="26"/>
  <c r="O94" i="26"/>
  <c r="K94" i="26"/>
  <c r="E94" i="26"/>
  <c r="O92" i="26"/>
  <c r="K92" i="26"/>
  <c r="E92" i="26"/>
  <c r="O90" i="26"/>
  <c r="K90" i="26"/>
  <c r="E90" i="26"/>
  <c r="O88" i="26"/>
  <c r="K88" i="26"/>
  <c r="E88" i="26"/>
  <c r="O86" i="26"/>
  <c r="K86" i="26"/>
  <c r="E86" i="26"/>
  <c r="O84" i="26"/>
  <c r="K84" i="26"/>
  <c r="E84" i="26"/>
  <c r="O82" i="26"/>
  <c r="K82" i="26"/>
  <c r="E82" i="26"/>
  <c r="O80" i="26"/>
  <c r="K80" i="26"/>
  <c r="E80" i="26"/>
  <c r="O40" i="26"/>
  <c r="K40" i="26"/>
  <c r="E40" i="26"/>
  <c r="O38" i="26"/>
  <c r="K38" i="26"/>
  <c r="E38" i="26"/>
  <c r="O36" i="26"/>
  <c r="K36" i="26"/>
  <c r="E36" i="26"/>
  <c r="O34" i="26"/>
  <c r="K34" i="26"/>
  <c r="E34" i="26"/>
  <c r="O32" i="26"/>
  <c r="K32" i="26"/>
  <c r="E32" i="26"/>
  <c r="O30" i="26"/>
  <c r="K30" i="26"/>
  <c r="E30" i="26"/>
  <c r="O28" i="26"/>
  <c r="F37" i="28" s="1"/>
  <c r="K28" i="26"/>
  <c r="E28" i="26"/>
  <c r="O26" i="26"/>
  <c r="F38" i="28" s="1"/>
  <c r="H38" i="28" s="1"/>
  <c r="K26" i="26"/>
  <c r="E26" i="26"/>
  <c r="O24" i="26"/>
  <c r="K24" i="26"/>
  <c r="E24" i="26"/>
  <c r="O22" i="26"/>
  <c r="K22" i="26"/>
  <c r="E22" i="26"/>
  <c r="O20" i="26"/>
  <c r="K20" i="26"/>
  <c r="E20" i="26"/>
  <c r="M8" i="26"/>
  <c r="M7" i="26"/>
  <c r="H28" i="28" l="1"/>
  <c r="H27" i="30"/>
  <c r="H33" i="30" s="1"/>
  <c r="F37" i="30"/>
  <c r="H37" i="28"/>
  <c r="F40" i="28"/>
  <c r="H40" i="28" s="1"/>
  <c r="F27" i="28"/>
  <c r="N7" i="27"/>
  <c r="N7" i="26"/>
  <c r="H42" i="28" l="1"/>
  <c r="H37" i="30"/>
  <c r="F42" i="30"/>
  <c r="H27" i="28"/>
  <c r="F42" i="28"/>
  <c r="H41" i="30" l="1"/>
  <c r="K85" i="24"/>
  <c r="K81" i="24"/>
  <c r="K89" i="24"/>
  <c r="K87" i="24"/>
  <c r="K83" i="24"/>
  <c r="K19" i="24"/>
  <c r="O101" i="24"/>
  <c r="O89" i="24"/>
  <c r="E69" i="24"/>
  <c r="O107" i="24"/>
  <c r="O19" i="24"/>
  <c r="O83" i="24"/>
  <c r="O81" i="24"/>
  <c r="O105" i="24"/>
  <c r="E105" i="24"/>
  <c r="E89" i="24" l="1"/>
  <c r="O27" i="24" l="1"/>
  <c r="K27" i="24"/>
  <c r="E27" i="24"/>
  <c r="E83" i="24"/>
  <c r="E81" i="24"/>
  <c r="O69" i="24"/>
  <c r="K69" i="24"/>
  <c r="K25" i="24"/>
  <c r="O31" i="24"/>
  <c r="K31" i="24"/>
  <c r="E31" i="24"/>
  <c r="O23" i="24"/>
  <c r="N8" i="24" s="1"/>
  <c r="K23" i="24"/>
  <c r="E23" i="24"/>
  <c r="O39" i="24"/>
  <c r="O37" i="24"/>
  <c r="K39" i="24"/>
  <c r="K37" i="24"/>
  <c r="E39" i="24"/>
  <c r="E65" i="24"/>
  <c r="E37" i="24"/>
  <c r="M7" i="24"/>
  <c r="E63" i="24"/>
  <c r="K67" i="24"/>
  <c r="E67" i="24"/>
  <c r="O67" i="24"/>
  <c r="F29" i="31" l="1"/>
  <c r="M219" i="15"/>
  <c r="E219" i="15"/>
  <c r="M216" i="15"/>
  <c r="E216" i="15"/>
  <c r="M210" i="15"/>
  <c r="E210" i="15"/>
  <c r="M207" i="15"/>
  <c r="E207" i="15"/>
  <c r="M204" i="15"/>
  <c r="J204" i="15"/>
  <c r="E204" i="15"/>
  <c r="M201" i="15"/>
  <c r="J201" i="15"/>
  <c r="E201" i="15"/>
  <c r="M198" i="15"/>
  <c r="J198" i="15"/>
  <c r="E198" i="15"/>
  <c r="M195" i="15"/>
  <c r="J195" i="15"/>
  <c r="E195" i="15"/>
  <c r="M190" i="15"/>
  <c r="E190" i="15"/>
  <c r="M187" i="15"/>
  <c r="E187" i="15"/>
  <c r="M184" i="15"/>
  <c r="E184" i="15"/>
  <c r="M181" i="15"/>
  <c r="E181" i="15"/>
  <c r="M178" i="15"/>
  <c r="E178" i="15"/>
  <c r="M175" i="15"/>
  <c r="E175" i="15"/>
  <c r="M172" i="15"/>
  <c r="E172" i="15"/>
  <c r="M169" i="15"/>
  <c r="E169" i="15"/>
  <c r="M166" i="15"/>
  <c r="E166" i="15"/>
  <c r="M163" i="15"/>
  <c r="E163" i="15"/>
  <c r="M160" i="15"/>
  <c r="E160" i="15"/>
  <c r="M157" i="15"/>
  <c r="E157" i="15"/>
  <c r="M154" i="15"/>
  <c r="E154" i="15"/>
  <c r="M151" i="15"/>
  <c r="E151" i="15"/>
  <c r="M145" i="15"/>
  <c r="J145" i="15"/>
  <c r="E145" i="15"/>
  <c r="M142" i="15"/>
  <c r="J142" i="15"/>
  <c r="E142" i="15"/>
  <c r="M139" i="15"/>
  <c r="J139" i="15"/>
  <c r="E139" i="15"/>
  <c r="M136" i="15"/>
  <c r="J136" i="15"/>
  <c r="E136" i="15"/>
  <c r="M133" i="15"/>
  <c r="J133" i="15"/>
  <c r="E133" i="15"/>
  <c r="M130" i="15"/>
  <c r="J130" i="15"/>
  <c r="E130" i="15"/>
  <c r="M127" i="15"/>
  <c r="J127" i="15"/>
  <c r="E127" i="15"/>
  <c r="M122" i="15"/>
  <c r="J122" i="15"/>
  <c r="E122" i="15"/>
  <c r="M119" i="15"/>
  <c r="J119" i="15"/>
  <c r="E119" i="15"/>
  <c r="M116" i="15"/>
  <c r="J116" i="15"/>
  <c r="E116" i="15"/>
  <c r="M113" i="15"/>
  <c r="J113" i="15"/>
  <c r="E113" i="15"/>
  <c r="M108" i="15"/>
  <c r="J108" i="15"/>
  <c r="E108" i="15"/>
  <c r="M105" i="15"/>
  <c r="J105" i="15"/>
  <c r="E105" i="15"/>
  <c r="M102" i="15"/>
  <c r="J102" i="15"/>
  <c r="E102" i="15"/>
  <c r="M99" i="15"/>
  <c r="J99" i="15"/>
  <c r="E99" i="15"/>
  <c r="M96" i="15"/>
  <c r="J96" i="15"/>
  <c r="E96" i="15"/>
  <c r="M90" i="15"/>
  <c r="J90" i="15"/>
  <c r="E90" i="15"/>
  <c r="M87" i="15"/>
  <c r="J87" i="15"/>
  <c r="E87" i="15"/>
  <c r="M84" i="15"/>
  <c r="J84" i="15"/>
  <c r="E84" i="15"/>
  <c r="M81" i="15"/>
  <c r="J81" i="15"/>
  <c r="E81" i="15"/>
  <c r="M75" i="15"/>
  <c r="J75" i="15"/>
  <c r="E75" i="15"/>
  <c r="M72" i="15"/>
  <c r="J72" i="15"/>
  <c r="E72" i="15"/>
  <c r="M69" i="15"/>
  <c r="J69" i="15"/>
  <c r="E69" i="15"/>
  <c r="M66" i="15"/>
  <c r="J66" i="15"/>
  <c r="E66" i="15"/>
  <c r="M63" i="15"/>
  <c r="J63" i="15"/>
  <c r="E63" i="15"/>
  <c r="M60" i="15"/>
  <c r="J60" i="15"/>
  <c r="E60" i="15"/>
  <c r="M57" i="15"/>
  <c r="J57" i="15"/>
  <c r="E57" i="15"/>
  <c r="M54" i="15"/>
  <c r="J54" i="15"/>
  <c r="E54" i="15"/>
  <c r="M48" i="15"/>
  <c r="J48" i="15"/>
  <c r="E48" i="15"/>
  <c r="M45" i="15"/>
  <c r="J45" i="15"/>
  <c r="E45" i="15"/>
  <c r="M42" i="15"/>
  <c r="J42" i="15"/>
  <c r="E42" i="15"/>
  <c r="M39" i="15"/>
  <c r="J39" i="15"/>
  <c r="E39" i="15"/>
  <c r="M36" i="15"/>
  <c r="J36" i="15"/>
  <c r="E36" i="15"/>
  <c r="M33" i="15"/>
  <c r="J33" i="15"/>
  <c r="E33" i="15"/>
  <c r="M30" i="15"/>
  <c r="J30" i="15"/>
  <c r="E30" i="15"/>
  <c r="M27" i="15"/>
  <c r="L9" i="15" s="1"/>
  <c r="J27" i="15"/>
  <c r="E27" i="15"/>
  <c r="M24" i="15"/>
  <c r="J24" i="15"/>
  <c r="J227" i="15" s="1"/>
  <c r="E24" i="15"/>
  <c r="M21" i="15"/>
  <c r="J21" i="15"/>
  <c r="E21" i="15"/>
  <c r="M18" i="15"/>
  <c r="J18" i="15"/>
  <c r="J219" i="15" s="1"/>
  <c r="E18" i="15"/>
  <c r="J15" i="15"/>
  <c r="K9" i="15"/>
  <c r="H9" i="15"/>
  <c r="K11" i="15" s="1"/>
  <c r="E107" i="24"/>
  <c r="O103" i="24"/>
  <c r="E103" i="24"/>
  <c r="E101" i="24"/>
  <c r="O87" i="24"/>
  <c r="E87" i="24"/>
  <c r="E85" i="24"/>
  <c r="O65" i="24"/>
  <c r="K65" i="24"/>
  <c r="O63" i="24"/>
  <c r="K63" i="24"/>
  <c r="O61" i="24"/>
  <c r="K61" i="24"/>
  <c r="E61" i="24"/>
  <c r="O59" i="24"/>
  <c r="K59" i="24"/>
  <c r="E59" i="24"/>
  <c r="O57" i="24"/>
  <c r="K57" i="24"/>
  <c r="E57" i="24"/>
  <c r="O55" i="24"/>
  <c r="K55" i="24"/>
  <c r="E55" i="24"/>
  <c r="O53" i="24"/>
  <c r="K53" i="24"/>
  <c r="E53" i="24"/>
  <c r="O51" i="24"/>
  <c r="K51" i="24"/>
  <c r="E51" i="24"/>
  <c r="O35" i="24"/>
  <c r="K35" i="24"/>
  <c r="E35" i="24"/>
  <c r="O33" i="24"/>
  <c r="K33" i="24"/>
  <c r="E33" i="24"/>
  <c r="O29" i="24"/>
  <c r="K29" i="24"/>
  <c r="E29" i="24"/>
  <c r="O25" i="24"/>
  <c r="E25" i="24"/>
  <c r="O21" i="24"/>
  <c r="K21" i="24"/>
  <c r="E21" i="24"/>
  <c r="E19" i="24"/>
  <c r="M8" i="24"/>
  <c r="H29" i="31" l="1"/>
  <c r="H33" i="31" s="1"/>
  <c r="J216" i="15"/>
  <c r="J207" i="15" s="1"/>
  <c r="J210" i="15" l="1"/>
  <c r="I9" i="15" s="1"/>
  <c r="H109" i="31" l="1"/>
  <c r="H110" i="31"/>
  <c r="L8" i="18" s="1"/>
  <c r="J228" i="15"/>
  <c r="L11" i="15"/>
  <c r="O85" i="24" l="1"/>
  <c r="N7" i="24" l="1"/>
  <c r="H124" i="28"/>
  <c r="H125" i="28" l="1"/>
  <c r="L10" i="18" s="1"/>
  <c r="H125" i="30"/>
  <c r="L12" i="18" s="1"/>
  <c r="H124" i="30" l="1"/>
</calcChain>
</file>

<file path=xl/sharedStrings.xml><?xml version="1.0" encoding="utf-8"?>
<sst xmlns="http://schemas.openxmlformats.org/spreadsheetml/2006/main" count="1186" uniqueCount="286">
  <si>
    <t>št.</t>
  </si>
  <si>
    <t>Matična učilnica (1-5)</t>
  </si>
  <si>
    <t>Skupni prostor za 1. razred</t>
  </si>
  <si>
    <t>Kabinet (1-5)</t>
  </si>
  <si>
    <t>Predmetne učilnice (6-9)</t>
  </si>
  <si>
    <t>Kabinet (jeziki)</t>
  </si>
  <si>
    <t>Glasbena učilnica</t>
  </si>
  <si>
    <t>Kabinet zgodovina, geografija</t>
  </si>
  <si>
    <t>Naravoslovna učilnica</t>
  </si>
  <si>
    <t>Kabinet naravoslovje</t>
  </si>
  <si>
    <t>Jedilnica, večnamenski prostor</t>
  </si>
  <si>
    <t>Garderobe</t>
  </si>
  <si>
    <t>Sanitarije</t>
  </si>
  <si>
    <t>Ravnatelj</t>
  </si>
  <si>
    <t>Pomočnik ravnatelja</t>
  </si>
  <si>
    <t>Tajništvo</t>
  </si>
  <si>
    <t>Svetovalni delavec</t>
  </si>
  <si>
    <t>Prostor za razgovore</t>
  </si>
  <si>
    <t>Zbornica</t>
  </si>
  <si>
    <t>Centralna kuhinja</t>
  </si>
  <si>
    <t>Izposoja</t>
  </si>
  <si>
    <t>Čitalnica</t>
  </si>
  <si>
    <t>Knjižna stojala</t>
  </si>
  <si>
    <t>Kabinet knjižničar</t>
  </si>
  <si>
    <t>Računalniška učilnica</t>
  </si>
  <si>
    <t>Kabinet - IKT podpora</t>
  </si>
  <si>
    <t>Osnovna šola</t>
  </si>
  <si>
    <t>Soba za umiritev</t>
  </si>
  <si>
    <t>Osnovni vadbeni prostor</t>
  </si>
  <si>
    <t>Plesna delavnica, borilnica</t>
  </si>
  <si>
    <t>Shrambe OVP</t>
  </si>
  <si>
    <t>Sodniška niša, goli</t>
  </si>
  <si>
    <t>Shramba PB</t>
  </si>
  <si>
    <t>Shramba INT</t>
  </si>
  <si>
    <t>Pedagoški kabinet</t>
  </si>
  <si>
    <t>Garderoba učitelji</t>
  </si>
  <si>
    <t>Prostor za čistila</t>
  </si>
  <si>
    <t>Naprave za gledalce</t>
  </si>
  <si>
    <t>Igralnica, namizni tenis</t>
  </si>
  <si>
    <t>Studio</t>
  </si>
  <si>
    <t>Matična učilnica (NIS)</t>
  </si>
  <si>
    <t>Matična učilnica (PP VIZ)</t>
  </si>
  <si>
    <t>Kabinet (NIS, PP VIZ)</t>
  </si>
  <si>
    <t>Učilnica delovna vzgoja</t>
  </si>
  <si>
    <t>Dvigala, stopnišča 3%</t>
  </si>
  <si>
    <t>Prostor za OPB (NIS, PP VIZ)</t>
  </si>
  <si>
    <t>Avla</t>
  </si>
  <si>
    <t>Učilnica za DSP</t>
  </si>
  <si>
    <t>Hodniki</t>
  </si>
  <si>
    <t>dodani prostori za potrebe OŠ PP NIS in PP VIZ</t>
  </si>
  <si>
    <t>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</si>
  <si>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</si>
  <si>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</si>
  <si>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</si>
  <si>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</si>
  <si>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</si>
  <si>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</si>
  <si>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</si>
  <si>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</si>
  <si>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</si>
  <si>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</si>
  <si>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</si>
  <si>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</si>
  <si>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1-</t>
  </si>
  <si>
    <t>2-</t>
  </si>
  <si>
    <t>3-</t>
  </si>
  <si>
    <t>4-</t>
  </si>
  <si>
    <t>5-</t>
  </si>
  <si>
    <t>6-</t>
  </si>
  <si>
    <t>7-</t>
  </si>
  <si>
    <t>Fizioterapevtska telovadnica</t>
  </si>
  <si>
    <t>Ustvarjalnica</t>
  </si>
  <si>
    <t>Prostor za toplotno obdelavo s temnico</t>
  </si>
  <si>
    <t>Predmetna učilnica (gospodinjstvo)</t>
  </si>
  <si>
    <t>Kabinet kreativni oddelek</t>
  </si>
  <si>
    <t>Kabinet gospodinjstvo (kuhinja)</t>
  </si>
  <si>
    <t>Arhiv</t>
  </si>
  <si>
    <t>13</t>
  </si>
  <si>
    <t>14</t>
  </si>
  <si>
    <t>A1</t>
  </si>
  <si>
    <t>A2</t>
  </si>
  <si>
    <t>A3</t>
  </si>
  <si>
    <t>A4</t>
  </si>
  <si>
    <t>A5</t>
  </si>
  <si>
    <t>A6</t>
  </si>
  <si>
    <t>A7</t>
  </si>
  <si>
    <t>Σ:št.</t>
  </si>
  <si>
    <t>Σ:m²</t>
  </si>
  <si>
    <t>Δ:št.</t>
  </si>
  <si>
    <t>Δ:m²</t>
  </si>
  <si>
    <t>m²</t>
  </si>
  <si>
    <t>opombe</t>
  </si>
  <si>
    <t>SKUPAJ NALOGA:</t>
  </si>
  <si>
    <t>SKUPAJ PREDLOG:</t>
  </si>
  <si>
    <t>∑ m²</t>
  </si>
  <si>
    <t>OSNOVNA ŠOLA</t>
  </si>
  <si>
    <t>PROSTORI ZA POUK</t>
  </si>
  <si>
    <t>DODATNI PROSTORI</t>
  </si>
  <si>
    <t>KNJIŽNICA</t>
  </si>
  <si>
    <t>SKUPNI PROSTORI</t>
  </si>
  <si>
    <t>UPRAVNI PROSTORI</t>
  </si>
  <si>
    <t>KOMUNIKACIJE</t>
  </si>
  <si>
    <t>A8</t>
  </si>
  <si>
    <t>8-</t>
  </si>
  <si>
    <t>GOSPODARSKI PROSTORI</t>
  </si>
  <si>
    <t>TELOVADNICA</t>
  </si>
  <si>
    <t>Sanitarije zaposleni</t>
  </si>
  <si>
    <t>Zagotavljanje obrokov tudi za vrtec.</t>
  </si>
  <si>
    <t>Prostor za osebje</t>
  </si>
  <si>
    <t>Delavnica hišnik</t>
  </si>
  <si>
    <t>Strojnica</t>
  </si>
  <si>
    <t>USTVARJALNI ODDELEK</t>
  </si>
  <si>
    <t>5% neto tlorisne površine</t>
  </si>
  <si>
    <t>Jaški</t>
  </si>
  <si>
    <t>2% neto tlorisne površine, na etažo</t>
  </si>
  <si>
    <t>Komunikacije 20%</t>
  </si>
  <si>
    <t>Center Janeza Levca</t>
  </si>
  <si>
    <t xml:space="preserve">Razlika </t>
  </si>
  <si>
    <t>OCENA INVESTICIJE</t>
  </si>
  <si>
    <t>šifra</t>
  </si>
  <si>
    <t>ime prostora</t>
  </si>
  <si>
    <t>ZUNANJE POVRŠINE</t>
  </si>
  <si>
    <t>NATEČAJNA NALOGA</t>
  </si>
  <si>
    <t>NATEČAJNI ELABORAT</t>
  </si>
  <si>
    <t>∑ št.</t>
  </si>
  <si>
    <t>€/m²</t>
  </si>
  <si>
    <t>∑ €</t>
  </si>
  <si>
    <t>kategorija</t>
  </si>
  <si>
    <t>Skupaj:</t>
  </si>
  <si>
    <t xml:space="preserve"> </t>
  </si>
  <si>
    <t>Komunikacije</t>
  </si>
  <si>
    <t>Dvigala, stopnišča</t>
  </si>
  <si>
    <t>Prostor za odpadke</t>
  </si>
  <si>
    <t>Dodatni prostor</t>
  </si>
  <si>
    <t>ŠPORTNA DVORANA KOMEN</t>
  </si>
  <si>
    <t>Športna površina</t>
  </si>
  <si>
    <t>Športni kabinet</t>
  </si>
  <si>
    <t>Sanitarni blok</t>
  </si>
  <si>
    <t>Shramba</t>
  </si>
  <si>
    <t>Tehnika</t>
  </si>
  <si>
    <t>Kitara</t>
  </si>
  <si>
    <t>Pihala</t>
  </si>
  <si>
    <t>Klavir</t>
  </si>
  <si>
    <t xml:space="preserve">Ples, prireditve      </t>
  </si>
  <si>
    <t>Čajna kuhinja</t>
  </si>
  <si>
    <t>Arhiv, shramba</t>
  </si>
  <si>
    <t>Čistila</t>
  </si>
  <si>
    <t>Manjša čajna kuhinja za učitelje glasbene šole</t>
  </si>
  <si>
    <t>Shranjevanje inštrumentov, stojal za note, stolov za prireditve</t>
  </si>
  <si>
    <t>Manjša dvorana namenjena vadbam orkestra, prireditvenim nastopom glasbene šole, za treninge plesa</t>
  </si>
  <si>
    <t>Shranjevanje tribun, ko niso v uporabi</t>
  </si>
  <si>
    <t>Prostor športnega pedagoga je skupen za do 4 pedagoge.</t>
  </si>
  <si>
    <t>Toaletni prostor za obiskovalce</t>
  </si>
  <si>
    <t>Min. površina - zaželjena je večja kvadratura za shranjevanje do 100 m2</t>
  </si>
  <si>
    <t>Tro-prekatna športna površina, po skupni velikosti ustrezna igralni površini rokometnega igrišča 40/20m z 2-metrskim odmikom od nosilne konstrukcije; površina vključuje raztegnjene tribune</t>
  </si>
  <si>
    <t>Prostor ob plesni delavnici, kjer so pospravljene akustične naprave</t>
  </si>
  <si>
    <t xml:space="preserve">Vhod </t>
  </si>
  <si>
    <t>Avla z vetrolovom</t>
  </si>
  <si>
    <t>8% neto površine objekta</t>
  </si>
  <si>
    <t>Prostor za preoblačenje učiteljev razrednega pouka, sanitarni vozel je skupen s prostori športnega pedagoga</t>
  </si>
  <si>
    <t>3% neto površine objekta</t>
  </si>
  <si>
    <t>Shranjevalni p. za tribune</t>
  </si>
  <si>
    <t>En sanitarni blok tvorita dve slačilnici, umivalnica in wc;
predvidi se možnost povezovanja dveh slačilnic znotraj enega sanitarnega bloka za namen uporabe garderobe večje športne ekipe</t>
  </si>
  <si>
    <t>PRITLIČJE</t>
  </si>
  <si>
    <t>NADSTROPJE</t>
  </si>
  <si>
    <t>Toaletni prostor za g. ovirane</t>
  </si>
  <si>
    <t>Garderoba za učitelje / sodnike</t>
  </si>
  <si>
    <t>Klubski prostor</t>
  </si>
  <si>
    <t>Recepcija</t>
  </si>
  <si>
    <t>MOŽNI DODATNI PROSTORI - po presoji natečajnika</t>
  </si>
  <si>
    <t>prostor za analize športnih klubov</t>
  </si>
  <si>
    <t>pult z mestom za receptorja kot del vhodne avle</t>
  </si>
  <si>
    <t>NTP m²</t>
  </si>
  <si>
    <t>površine</t>
  </si>
  <si>
    <t>Asfaltirane / povozne (PM, ceste)</t>
  </si>
  <si>
    <t xml:space="preserve">Tlakovane </t>
  </si>
  <si>
    <t>Športna igrišča</t>
  </si>
  <si>
    <t>Raščen teren</t>
  </si>
  <si>
    <t>Zasaditev</t>
  </si>
  <si>
    <t>Garderobe, sanitarije</t>
  </si>
  <si>
    <t>Shrambe / tehnični prostori</t>
  </si>
  <si>
    <t>Oceno investicije se vpiše po sklopih glede na ceno/m², npr. tlakovana površina, zelena površina ipd. Površino vnesejo natečajniki, ocena je že podana. Če natečajniki menijo, da je možna korekcija cene (se le ta zmanjša ali poveča) se to opredeli v stolpcu korekcija cene, kar se v opombi tudi obrazloži).</t>
  </si>
  <si>
    <t>Trobila, harmonika, solfeggio</t>
  </si>
  <si>
    <t>Učilnica za pouk glasbene šole.</t>
  </si>
  <si>
    <t>M/Ž za uporabo glasbene šole</t>
  </si>
  <si>
    <t>1x M (+ 2 pisoarja), 3xŽ</t>
  </si>
  <si>
    <t>2% neto površine objekta</t>
  </si>
  <si>
    <t>klimati na strehi, fotovoltaični paneli</t>
  </si>
  <si>
    <t>Membrana (kot DUOL ECO BASIC PLUS)</t>
  </si>
  <si>
    <t>Ventilacijsko grelna strojnica PKE 420 K</t>
  </si>
  <si>
    <t xml:space="preserve">Zasilna strojnica UIE 500 </t>
  </si>
  <si>
    <t xml:space="preserve">Zasilna vrata </t>
  </si>
  <si>
    <t>€/kos</t>
  </si>
  <si>
    <t>št. kos</t>
  </si>
  <si>
    <t xml:space="preserve">Loputa za razvlaževanje </t>
  </si>
  <si>
    <t xml:space="preserve">Vhodna krožna vrata </t>
  </si>
  <si>
    <t xml:space="preserve">Sidrišče z L profili </t>
  </si>
  <si>
    <t>Direktna osvetlitev</t>
  </si>
  <si>
    <t>Če se izvaja varianta 2. Vrata se vgrajujejo v steno objekta.</t>
  </si>
  <si>
    <t>Industrijski tunel Model T 60</t>
  </si>
  <si>
    <t>Za prenos večjih elementov v balon (športna dvorana v Hrpeljah takšnih vrat nima.)</t>
  </si>
  <si>
    <t xml:space="preserve">SMART DOME aplikacija za nadzor balona </t>
  </si>
  <si>
    <t xml:space="preserve">Dodaten anemometer za veter </t>
  </si>
  <si>
    <t xml:space="preserve">500 lux. Električna omarica in kablovje je vljučeno. </t>
  </si>
  <si>
    <t xml:space="preserve">Vključen iverter z avtomatskih nadzorom tlaka (za zmanjšanje električne porabe) </t>
  </si>
  <si>
    <t xml:space="preserve">Avtomatika (nadzor visokega/nizkega pritiska, močan veter), senzor za veter 180 km/h </t>
  </si>
  <si>
    <t>Montirana na zasilna vrata</t>
  </si>
  <si>
    <t xml:space="preserve">180 cm x 220 cm, model KVADER </t>
  </si>
  <si>
    <t>Kabinet</t>
  </si>
  <si>
    <t>STAVBA - BALON (49,7 x 37,8 x 12 m)</t>
  </si>
  <si>
    <t>KLET</t>
  </si>
  <si>
    <t>Komunikacije - PRITLIČJE</t>
  </si>
  <si>
    <t>Komunikacije - KLET</t>
  </si>
  <si>
    <t>Klubski prostor - KLET</t>
  </si>
  <si>
    <t>Prostori za društva</t>
  </si>
  <si>
    <t>Dvigalo</t>
  </si>
  <si>
    <t>kos</t>
  </si>
  <si>
    <t>Hodniki, Stopnišča</t>
  </si>
  <si>
    <t>ne v m2 ampak v  kosih !</t>
  </si>
  <si>
    <t>ne v m2, ampak v kosih !</t>
  </si>
  <si>
    <t>Hodniki, stopnišča</t>
  </si>
  <si>
    <t xml:space="preserve">Dvojni sistem membrane z U-vrednostjo  1,74 W/m2K
Notranja membrana Tip 0, 500 g/m2,  akril, lakirana, bela 
Zunanja membrana tip 3, cca 1100 g G/m2, bela 
Požarni certifikat B2, DIN 4102 
Temperaturna odpornost -40 to +70C 
Odpornost proti UV svetlobi, umazaniji in glivam </t>
  </si>
  <si>
    <t>Stojišča na montažnih zabojnikih</t>
  </si>
  <si>
    <t>urejena površina za stojišča, ograja</t>
  </si>
  <si>
    <t>BALON DUOL</t>
  </si>
  <si>
    <t>€/mersko enoto</t>
  </si>
  <si>
    <t>električni priklop (material in delo)</t>
  </si>
  <si>
    <t>dovod energenta (material in delo)</t>
  </si>
  <si>
    <t>viličar, 5 tonski (najem stroja in delo)</t>
  </si>
  <si>
    <t>količina</t>
  </si>
  <si>
    <t>cena je odvisna od oddaljenosti priključka</t>
  </si>
  <si>
    <t>BALON - DODATNA DELA</t>
  </si>
  <si>
    <t>lokalna pomoč pri dvigovanju balona</t>
  </si>
  <si>
    <t>PODLAGA ZA BALON IN OPREMA</t>
  </si>
  <si>
    <t>Dobava in vgradnja betona za temelje  (m3)</t>
  </si>
  <si>
    <t>Dobava, montaža in demontaža opaža za temelje (m2)</t>
  </si>
  <si>
    <t>BALON - OPCIJSKO</t>
  </si>
  <si>
    <t>Vrata 110cm x 220cm</t>
  </si>
  <si>
    <t>STAVBA - VHODNI OBJEKT</t>
  </si>
  <si>
    <t>VARIANTA 1 - BREZ PODHODA, GARDEROBE V BALONU</t>
  </si>
  <si>
    <t>SKUPAJ, BREZ OPCIJSKIH</t>
  </si>
  <si>
    <t>SKUPAJ, Z OPCIJSKIMI</t>
  </si>
  <si>
    <t>NADSTREŠNICA</t>
  </si>
  <si>
    <t>Dobava materiala in vgradnja</t>
  </si>
  <si>
    <t>VARIANTA 2 - PODHOD, GARDEROBE V BALONU</t>
  </si>
  <si>
    <t xml:space="preserve">PRITLIČJE </t>
  </si>
  <si>
    <t>SKUPAJ VHODNI OBJEKT</t>
  </si>
  <si>
    <t>POVZETEK INVESTICIJE PO VARIANTAH</t>
  </si>
  <si>
    <t>varianta</t>
  </si>
  <si>
    <t>VARIANTA 1</t>
  </si>
  <si>
    <t>brez podhoda, garderobe v balonu</t>
  </si>
  <si>
    <t>VARIANTA 2</t>
  </si>
  <si>
    <t>podhod, garderobe v balonu</t>
  </si>
  <si>
    <t>VARIANTA 3</t>
  </si>
  <si>
    <t>podhod, garderobe v kleti</t>
  </si>
  <si>
    <t>STAVBA - VHODNI OBJEKT S PODHODOM DO OŠ</t>
  </si>
  <si>
    <t>Dodatna dela in material zaradi povozne površine nad podhodom</t>
  </si>
  <si>
    <t>transport blaga do lokacije igrišča</t>
  </si>
  <si>
    <t>nadzornik montaže DUOLa</t>
  </si>
  <si>
    <t>Pregradna mreža 55m x 6m</t>
  </si>
  <si>
    <t>mreža pred tribunami zaradi varnosti gledalcev</t>
  </si>
  <si>
    <t>Pregradna mreža 30m x 3m</t>
  </si>
  <si>
    <t>mreža med igrišči</t>
  </si>
  <si>
    <t>Za prenos večjih elementov v balon (športna dvorana v Hrpeljah takšnih vrat nima)</t>
  </si>
  <si>
    <t>mreža pred tribunami zaradi varnosti gledalce</t>
  </si>
  <si>
    <t>Transport blaga do lokacije igrišča</t>
  </si>
  <si>
    <t>Nadzornik montaže DUOLa</t>
  </si>
  <si>
    <t>Kovinsko stopnišče do stojišč</t>
  </si>
  <si>
    <t>Notranja oprema</t>
  </si>
  <si>
    <t xml:space="preserve">Tribune Elan </t>
  </si>
  <si>
    <t>opis</t>
  </si>
  <si>
    <t>VARIANTA 3 - PODHOD, GARDEROBE V KLETI</t>
  </si>
  <si>
    <t>Zasteklitev med balonom in zunanjostjo (pod nadstrešnico) (m2)</t>
  </si>
  <si>
    <t xml:space="preserve">Dobava in vgradnja osnovnih tal </t>
  </si>
  <si>
    <t>vključuje plitek izkop, nasutje, podložni beton, hidroizolacijo</t>
  </si>
  <si>
    <t>Dobava in vgradnja zgornjih slojev tal</t>
  </si>
  <si>
    <t>del betonske stene, ki je del avle, je vštet pod vhodni objekt</t>
  </si>
  <si>
    <t>294 sedišč</t>
  </si>
  <si>
    <t>ocena investicije (brez DDV)</t>
  </si>
  <si>
    <t>vključuje topl. izolacijo, estrih, finalni sloj (športni pod - parket in označbe tal), najcenejši tlak (PVC) je 40% ceneje</t>
  </si>
  <si>
    <t>Preboj v betonsko ploščo v obstoječem objektu in ostala dela</t>
  </si>
  <si>
    <t>cena na dan</t>
  </si>
  <si>
    <t>cca 15-20 lokalnih delavcev (brez izkušenj) za 1 dan in 4-5 delavcev za 4 dni (cena na uro)</t>
  </si>
  <si>
    <t>Priklop na kanalizacijo in vodovod</t>
  </si>
  <si>
    <t>ocena investicije (z DDV)</t>
  </si>
  <si>
    <t>razlika (z DDV)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</si>
</sst>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\ &quot;€&quot;"/>
  </numFmts>
  <fonts count="55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0" tint="-0.49998474074526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b/>
      <sz val="16"/>
      <color theme="0"/>
      <name val="Arial"/>
      <family val="2"/>
    </font>
    <font>
      <b/>
      <sz val="10"/>
      <color theme="5" tint="-0.24994659260841701"/>
      <name val="Arial"/>
      <family val="2"/>
    </font>
    <font>
      <sz val="10"/>
      <color theme="5" tint="-0.24994659260841701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14"/>
      <name val="Arial"/>
      <family val="2"/>
    </font>
    <font>
      <sz val="3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sz val="10"/>
      <color rgb="FFFFC91D"/>
      <name val="Arial"/>
      <family val="2"/>
    </font>
    <font>
      <b/>
      <sz val="2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7"/>
      <name val="Arial"/>
      <family val="2"/>
    </font>
    <font>
      <u/>
      <sz val="10"/>
      <name val="Arial"/>
      <family val="2"/>
    </font>
    <font>
      <b/>
      <sz val="22"/>
      <color theme="7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22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Arial"/>
      <family val="2"/>
    </font>
    <font>
      <sz val="11"/>
      <name val="Arial"/>
      <family val="2"/>
    </font>
    <font>
      <i/>
      <sz val="9"/>
      <color rgb="FFFF0000"/>
      <name val="Arial"/>
      <family val="2"/>
    </font>
    <font>
      <b/>
      <sz val="11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lightUp">
        <fgColor theme="0" tint="-0.14996795556505021"/>
        <bgColor auto="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C91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699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32">
    <xf numFmtId="0" fontId="0" fillId="0" borderId="0">
      <alignment wrapText="1"/>
    </xf>
    <xf numFmtId="0" fontId="6" fillId="4" borderId="8" applyNumberFormat="0" applyFont="0" applyAlignment="0" applyProtection="0"/>
    <xf numFmtId="3" fontId="7" fillId="10" borderId="14">
      <alignment horizontal="center" vertical="center"/>
      <protection locked="0"/>
    </xf>
    <xf numFmtId="49" fontId="8" fillId="10" borderId="14">
      <alignment horizontal="left" vertical="center" wrapText="1"/>
      <protection locked="0"/>
    </xf>
    <xf numFmtId="165" fontId="7" fillId="10" borderId="14">
      <alignment horizontal="center" vertical="center"/>
      <protection locked="0"/>
    </xf>
    <xf numFmtId="3" fontId="39" fillId="10" borderId="14">
      <alignment horizontal="center" vertical="center"/>
      <protection locked="0"/>
    </xf>
    <xf numFmtId="3" fontId="7" fillId="0" borderId="0" applyBorder="0">
      <alignment horizontal="center" vertical="center"/>
    </xf>
    <xf numFmtId="165" fontId="7" fillId="0" borderId="0" applyBorder="0">
      <alignment horizontal="center"/>
    </xf>
    <xf numFmtId="0" fontId="10" fillId="0" borderId="0">
      <alignment horizontal="left" wrapText="1"/>
    </xf>
    <xf numFmtId="0" fontId="1" fillId="0" borderId="0"/>
    <xf numFmtId="9" fontId="7" fillId="0" borderId="0">
      <alignment horizontal="center"/>
    </xf>
    <xf numFmtId="49" fontId="8" fillId="0" borderId="0" applyNumberFormat="0">
      <alignment horizontal="left" vertical="top"/>
    </xf>
    <xf numFmtId="49" fontId="7" fillId="0" borderId="0"/>
    <xf numFmtId="1" fontId="9" fillId="0" borderId="9" applyBorder="0">
      <alignment vertical="center"/>
    </xf>
    <xf numFmtId="3" fontId="9" fillId="5" borderId="14">
      <alignment horizontal="right" vertical="center"/>
    </xf>
    <xf numFmtId="49" fontId="9" fillId="0" borderId="0" applyNumberFormat="0">
      <alignment horizontal="left"/>
    </xf>
    <xf numFmtId="9" fontId="19" fillId="0" borderId="0">
      <alignment horizontal="center"/>
    </xf>
    <xf numFmtId="1" fontId="19" fillId="0" borderId="0">
      <alignment horizontal="center"/>
    </xf>
    <xf numFmtId="165" fontId="19" fillId="0" borderId="0">
      <alignment horizontal="center"/>
    </xf>
    <xf numFmtId="165" fontId="9" fillId="8" borderId="8">
      <alignment vertical="center"/>
    </xf>
    <xf numFmtId="0" fontId="20" fillId="0" borderId="0">
      <alignment horizontal="center"/>
    </xf>
    <xf numFmtId="165" fontId="11" fillId="8" borderId="8">
      <alignment vertical="center"/>
    </xf>
    <xf numFmtId="165" fontId="7" fillId="11" borderId="14">
      <alignment horizontal="center" vertical="center"/>
    </xf>
    <xf numFmtId="0" fontId="35" fillId="0" borderId="0" applyNumberFormat="0" applyFill="0" applyBorder="0" applyAlignment="0">
      <protection locked="0"/>
    </xf>
    <xf numFmtId="0" fontId="17" fillId="0" borderId="0" applyNumberFormat="0" applyFill="0" applyBorder="0" applyAlignment="0" applyProtection="0"/>
    <xf numFmtId="165" fontId="9" fillId="9" borderId="8">
      <alignment vertical="center"/>
    </xf>
    <xf numFmtId="1" fontId="7" fillId="11" borderId="14">
      <alignment horizontal="center" vertical="center"/>
    </xf>
    <xf numFmtId="165" fontId="9" fillId="0" borderId="11">
      <alignment horizontal="center" vertical="center" wrapText="1"/>
    </xf>
    <xf numFmtId="0" fontId="16" fillId="0" borderId="0"/>
    <xf numFmtId="165" fontId="11" fillId="14" borderId="8">
      <alignment vertical="center"/>
    </xf>
    <xf numFmtId="165" fontId="37" fillId="0" borderId="0">
      <alignment horizontal="center"/>
    </xf>
    <xf numFmtId="3" fontId="9" fillId="5" borderId="8">
      <alignment horizontal="right" vertical="center"/>
    </xf>
  </cellStyleXfs>
  <cellXfs count="489">
    <xf numFmtId="0" fontId="0" fillId="0" borderId="0" xfId="0">
      <alignment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" fontId="2" fillId="2" borderId="0" xfId="0" applyNumberFormat="1" applyFont="1" applyFill="1" applyAlignment="1">
      <alignment horizontal="center"/>
    </xf>
    <xf numFmtId="0" fontId="3" fillId="0" borderId="0" xfId="0" applyFont="1">
      <alignment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>
      <alignment wrapText="1"/>
    </xf>
    <xf numFmtId="1" fontId="3" fillId="0" borderId="0" xfId="0" applyNumberFormat="1" applyFont="1" applyAlignment="1">
      <alignment horizontal="center" vertical="top"/>
    </xf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horizontal="right"/>
    </xf>
    <xf numFmtId="0" fontId="5" fillId="0" borderId="0" xfId="0" applyFont="1" applyAlignment="1">
      <alignment vertical="top" wrapText="1"/>
    </xf>
    <xf numFmtId="0" fontId="3" fillId="0" borderId="0" xfId="0" applyFont="1" applyAlignme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65" fontId="7" fillId="0" borderId="0" xfId="7">
      <alignment horizontal="center"/>
    </xf>
    <xf numFmtId="49" fontId="7" fillId="0" borderId="0" xfId="12"/>
    <xf numFmtId="165" fontId="7" fillId="0" borderId="0" xfId="7" applyBorder="1">
      <alignment horizontal="center"/>
    </xf>
    <xf numFmtId="0" fontId="2" fillId="2" borderId="0" xfId="0" applyFont="1" applyFill="1" applyAlignment="1"/>
    <xf numFmtId="165" fontId="2" fillId="2" borderId="0" xfId="0" applyNumberFormat="1" applyFont="1" applyFill="1" applyAlignment="1">
      <alignment horizontal="center"/>
    </xf>
    <xf numFmtId="0" fontId="13" fillId="0" borderId="0" xfId="0" applyFo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20" applyFont="1">
      <alignment horizontal="center"/>
    </xf>
    <xf numFmtId="3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165" fontId="7" fillId="11" borderId="14" xfId="22">
      <alignment horizontal="center" vertical="center"/>
    </xf>
    <xf numFmtId="0" fontId="3" fillId="6" borderId="0" xfId="0" applyFont="1" applyFill="1">
      <alignment wrapText="1"/>
    </xf>
    <xf numFmtId="0" fontId="3" fillId="6" borderId="0" xfId="0" applyFont="1" applyFill="1" applyAlignment="1">
      <alignment horizontal="center"/>
    </xf>
    <xf numFmtId="0" fontId="2" fillId="6" borderId="0" xfId="0" applyFont="1" applyFill="1" applyAlignment="1">
      <alignment horizontal="left"/>
    </xf>
    <xf numFmtId="165" fontId="7" fillId="6" borderId="0" xfId="7" applyFill="1">
      <alignment horizontal="center"/>
    </xf>
    <xf numFmtId="165" fontId="7" fillId="6" borderId="0" xfId="7" applyFill="1" applyBorder="1">
      <alignment horizontal="center"/>
    </xf>
    <xf numFmtId="1" fontId="3" fillId="6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2" fillId="7" borderId="0" xfId="0" applyFont="1" applyFill="1" applyAlignment="1">
      <alignment horizontal="left"/>
    </xf>
    <xf numFmtId="165" fontId="12" fillId="7" borderId="0" xfId="7" applyFont="1" applyFill="1" applyBorder="1">
      <alignment horizontal="center"/>
    </xf>
    <xf numFmtId="1" fontId="3" fillId="7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 vertical="top"/>
    </xf>
    <xf numFmtId="0" fontId="3" fillId="0" borderId="0" xfId="0" quotePrefix="1" applyFont="1" applyAlignment="1">
      <alignment horizontal="right" vertical="top"/>
    </xf>
    <xf numFmtId="49" fontId="7" fillId="0" borderId="0" xfId="12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65" fontId="7" fillId="0" borderId="0" xfId="7" applyAlignment="1">
      <alignment horizontal="center" vertical="top"/>
    </xf>
    <xf numFmtId="165" fontId="7" fillId="0" borderId="0" xfId="7" applyBorder="1" applyAlignment="1">
      <alignment horizontal="center" vertical="top"/>
    </xf>
    <xf numFmtId="3" fontId="7" fillId="10" borderId="14" xfId="2" applyAlignment="1">
      <alignment horizontal="center" vertical="top"/>
      <protection locked="0"/>
    </xf>
    <xf numFmtId="165" fontId="7" fillId="10" borderId="14" xfId="4" applyAlignment="1">
      <alignment horizontal="center" vertical="top"/>
      <protection locked="0"/>
    </xf>
    <xf numFmtId="165" fontId="7" fillId="11" borderId="14" xfId="22" applyAlignment="1">
      <alignment horizontal="center" vertical="top"/>
    </xf>
    <xf numFmtId="49" fontId="8" fillId="10" borderId="14" xfId="3" applyAlignment="1">
      <alignment vertical="top" wrapText="1"/>
      <protection locked="0"/>
    </xf>
    <xf numFmtId="0" fontId="3" fillId="0" borderId="0" xfId="0" applyFont="1" applyAlignment="1">
      <alignment vertical="top"/>
    </xf>
    <xf numFmtId="165" fontId="12" fillId="0" borderId="0" xfId="7" applyFont="1" applyBorder="1">
      <alignment horizontal="center"/>
    </xf>
    <xf numFmtId="1" fontId="15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>
      <alignment wrapText="1"/>
    </xf>
    <xf numFmtId="0" fontId="3" fillId="3" borderId="0" xfId="0" applyFont="1" applyFill="1" applyAlignment="1">
      <alignment horizontal="center"/>
    </xf>
    <xf numFmtId="165" fontId="12" fillId="3" borderId="0" xfId="7" applyFont="1" applyFill="1" applyBorder="1">
      <alignment horizontal="center"/>
    </xf>
    <xf numFmtId="1" fontId="3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12" fillId="3" borderId="0" xfId="7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65" fontId="7" fillId="3" borderId="0" xfId="7" applyFill="1">
      <alignment horizontal="center"/>
    </xf>
    <xf numFmtId="0" fontId="3" fillId="0" borderId="0" xfId="0" applyFont="1" applyAlignment="1">
      <alignment horizontal="center" vertical="center"/>
    </xf>
    <xf numFmtId="165" fontId="7" fillId="3" borderId="0" xfId="7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7" fillId="0" borderId="0" xfId="7" applyAlignment="1">
      <alignment horizontal="center" vertical="center"/>
    </xf>
    <xf numFmtId="165" fontId="12" fillId="0" borderId="0" xfId="7" applyFont="1" applyBorder="1" applyAlignment="1">
      <alignment horizontal="center" vertical="center"/>
    </xf>
    <xf numFmtId="165" fontId="7" fillId="3" borderId="0" xfId="7" applyFill="1" applyBorder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0" borderId="0" xfId="0" applyFont="1" applyAlignment="1"/>
    <xf numFmtId="0" fontId="18" fillId="6" borderId="0" xfId="0" applyFont="1" applyFill="1" applyAlignment="1"/>
    <xf numFmtId="0" fontId="0" fillId="0" borderId="0" xfId="0" applyAlignment="1"/>
    <xf numFmtId="0" fontId="2" fillId="7" borderId="0" xfId="0" applyFont="1" applyFill="1" applyAlignment="1"/>
    <xf numFmtId="0" fontId="9" fillId="0" borderId="0" xfId="15" applyNumberFormat="1" applyAlignment="1">
      <alignment vertical="top"/>
    </xf>
    <xf numFmtId="49" fontId="9" fillId="0" borderId="0" xfId="15" applyNumberFormat="1" applyAlignment="1">
      <alignment vertical="top"/>
    </xf>
    <xf numFmtId="165" fontId="7" fillId="0" borderId="0" xfId="0" applyNumberFormat="1" applyFont="1" applyAlignment="1"/>
    <xf numFmtId="165" fontId="3" fillId="0" borderId="0" xfId="0" applyNumberFormat="1" applyFont="1" applyAlignment="1"/>
    <xf numFmtId="165" fontId="3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5" fillId="0" borderId="0" xfId="1" applyFont="1" applyFill="1" applyBorder="1" applyAlignment="1">
      <alignment horizontal="left" vertical="center"/>
    </xf>
    <xf numFmtId="3" fontId="9" fillId="5" borderId="14" xfId="14">
      <alignment horizontal="right" vertical="center"/>
    </xf>
    <xf numFmtId="0" fontId="0" fillId="0" borderId="10" xfId="0" applyBorder="1">
      <alignment wrapText="1"/>
    </xf>
    <xf numFmtId="0" fontId="3" fillId="7" borderId="1" xfId="0" applyFont="1" applyFill="1" applyBorder="1">
      <alignment wrapText="1"/>
    </xf>
    <xf numFmtId="0" fontId="2" fillId="0" borderId="10" xfId="0" applyFont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7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2" fontId="7" fillId="0" borderId="0" xfId="7" applyNumberFormat="1" applyBorder="1">
      <alignment horizontal="center"/>
    </xf>
    <xf numFmtId="2" fontId="12" fillId="3" borderId="0" xfId="7" applyNumberFormat="1" applyFont="1" applyFill="1" applyBorder="1">
      <alignment horizontal="center"/>
    </xf>
    <xf numFmtId="2" fontId="12" fillId="3" borderId="0" xfId="7" applyNumberFormat="1" applyFont="1" applyFill="1" applyBorder="1" applyAlignment="1">
      <alignment horizontal="center" vertical="center"/>
    </xf>
    <xf numFmtId="2" fontId="12" fillId="7" borderId="0" xfId="7" applyNumberFormat="1" applyFont="1" applyFill="1" applyBorder="1">
      <alignment horizontal="center"/>
    </xf>
    <xf numFmtId="2" fontId="7" fillId="0" borderId="0" xfId="7" applyNumberFormat="1" applyBorder="1" applyAlignment="1">
      <alignment horizontal="center" vertical="top"/>
    </xf>
    <xf numFmtId="2" fontId="12" fillId="0" borderId="0" xfId="7" applyNumberFormat="1" applyFont="1" applyBorder="1" applyAlignment="1">
      <alignment horizontal="center" vertical="center"/>
    </xf>
    <xf numFmtId="2" fontId="12" fillId="0" borderId="0" xfId="7" applyNumberFormat="1" applyFont="1" applyBorder="1">
      <alignment horizontal="center"/>
    </xf>
    <xf numFmtId="2" fontId="13" fillId="0" borderId="0" xfId="0" applyNumberFormat="1" applyFont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vertical="top"/>
    </xf>
    <xf numFmtId="0" fontId="3" fillId="0" borderId="1" xfId="0" applyFont="1" applyBorder="1" applyAlignment="1">
      <alignment vertical="center"/>
    </xf>
    <xf numFmtId="165" fontId="7" fillId="0" borderId="0" xfId="7" applyBorder="1" applyAlignment="1">
      <alignment horizontal="center" vertical="center"/>
    </xf>
    <xf numFmtId="0" fontId="2" fillId="3" borderId="0" xfId="0" applyFont="1" applyFill="1" applyAlignment="1">
      <alignment horizontal="left" vertical="top" wrapText="1"/>
    </xf>
    <xf numFmtId="0" fontId="3" fillId="3" borderId="0" xfId="0" applyFont="1" applyFill="1">
      <alignment wrapText="1"/>
    </xf>
    <xf numFmtId="0" fontId="3" fillId="3" borderId="0" xfId="0" quotePrefix="1" applyFont="1" applyFill="1" applyAlignment="1">
      <alignment horizontal="right" vertical="top"/>
    </xf>
    <xf numFmtId="0" fontId="3" fillId="3" borderId="0" xfId="0" quotePrefix="1" applyFont="1" applyFill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165" fontId="12" fillId="0" borderId="10" xfId="7" applyFont="1" applyBorder="1" applyAlignment="1">
      <alignment horizontal="center" vertical="center"/>
    </xf>
    <xf numFmtId="2" fontId="12" fillId="0" borderId="10" xfId="7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2" fontId="7" fillId="3" borderId="0" xfId="7" applyNumberFormat="1" applyFill="1" applyBorder="1">
      <alignment horizontal="center"/>
    </xf>
    <xf numFmtId="1" fontId="3" fillId="3" borderId="0" xfId="0" applyNumberFormat="1" applyFont="1" applyFill="1" applyAlignment="1">
      <alignment horizontal="center" vertical="top"/>
    </xf>
    <xf numFmtId="0" fontId="0" fillId="3" borderId="0" xfId="0" applyFill="1">
      <alignment wrapText="1"/>
    </xf>
    <xf numFmtId="0" fontId="2" fillId="12" borderId="0" xfId="0" applyFont="1" applyFill="1" applyAlignment="1">
      <alignment horizontal="left" vertical="center"/>
    </xf>
    <xf numFmtId="0" fontId="18" fillId="12" borderId="0" xfId="0" applyFont="1" applyFill="1" applyAlignment="1">
      <alignment horizontal="left" vertical="center"/>
    </xf>
    <xf numFmtId="165" fontId="7" fillId="12" borderId="0" xfId="7" applyFill="1" applyBorder="1" applyAlignment="1">
      <alignment horizontal="center" vertical="center"/>
    </xf>
    <xf numFmtId="2" fontId="7" fillId="12" borderId="0" xfId="7" applyNumberFormat="1" applyFill="1" applyBorder="1" applyAlignment="1">
      <alignment horizontal="center" vertical="center"/>
    </xf>
    <xf numFmtId="1" fontId="3" fillId="12" borderId="0" xfId="0" applyNumberFormat="1" applyFont="1" applyFill="1" applyAlignment="1">
      <alignment horizontal="center" vertical="center"/>
    </xf>
    <xf numFmtId="165" fontId="7" fillId="12" borderId="0" xfId="7" applyFill="1" applyBorder="1">
      <alignment horizontal="center"/>
    </xf>
    <xf numFmtId="2" fontId="7" fillId="12" borderId="0" xfId="7" applyNumberFormat="1" applyFill="1" applyBorder="1">
      <alignment horizontal="center"/>
    </xf>
    <xf numFmtId="1" fontId="3" fillId="12" borderId="0" xfId="0" applyNumberFormat="1" applyFont="1" applyFill="1" applyAlignment="1">
      <alignment horizontal="center"/>
    </xf>
    <xf numFmtId="0" fontId="16" fillId="12" borderId="0" xfId="20" applyFont="1" applyFill="1">
      <alignment horizontal="center"/>
    </xf>
    <xf numFmtId="3" fontId="7" fillId="0" borderId="0" xfId="6">
      <alignment horizontal="center" vertical="center"/>
    </xf>
    <xf numFmtId="1" fontId="29" fillId="0" borderId="0" xfId="0" applyNumberFormat="1" applyFont="1" applyAlignment="1">
      <alignment horizontal="center"/>
    </xf>
    <xf numFmtId="0" fontId="0" fillId="12" borderId="0" xfId="0" applyFill="1">
      <alignment wrapText="1"/>
    </xf>
    <xf numFmtId="0" fontId="3" fillId="12" borderId="0" xfId="0" applyFont="1" applyFill="1">
      <alignment wrapText="1"/>
    </xf>
    <xf numFmtId="0" fontId="3" fillId="7" borderId="5" xfId="0" applyFont="1" applyFill="1" applyBorder="1">
      <alignment wrapText="1"/>
    </xf>
    <xf numFmtId="0" fontId="0" fillId="0" borderId="6" xfId="0" applyBorder="1">
      <alignment wrapText="1"/>
    </xf>
    <xf numFmtId="0" fontId="0" fillId="0" borderId="4" xfId="0" applyBorder="1">
      <alignment wrapText="1"/>
    </xf>
    <xf numFmtId="0" fontId="3" fillId="7" borderId="1" xfId="0" quotePrefix="1" applyFont="1" applyFill="1" applyBorder="1" applyAlignment="1">
      <alignment horizontal="right" vertical="top"/>
    </xf>
    <xf numFmtId="0" fontId="3" fillId="7" borderId="1" xfId="0" quotePrefix="1" applyFont="1" applyFill="1" applyBorder="1" applyAlignment="1">
      <alignment horizontal="right"/>
    </xf>
    <xf numFmtId="0" fontId="0" fillId="0" borderId="7" xfId="0" applyBorder="1">
      <alignment wrapText="1"/>
    </xf>
    <xf numFmtId="1" fontId="13" fillId="3" borderId="0" xfId="0" applyNumberFormat="1" applyFont="1" applyFill="1" applyAlignment="1">
      <alignment horizontal="center"/>
    </xf>
    <xf numFmtId="0" fontId="13" fillId="3" borderId="0" xfId="0" applyFont="1" applyFill="1">
      <alignment wrapText="1"/>
    </xf>
    <xf numFmtId="0" fontId="14" fillId="3" borderId="0" xfId="0" applyFont="1" applyFill="1" applyAlignment="1">
      <alignment horizontal="left"/>
    </xf>
    <xf numFmtId="0" fontId="14" fillId="0" borderId="1" xfId="0" applyFont="1" applyBorder="1" applyAlignment="1">
      <alignment horizontal="left"/>
    </xf>
    <xf numFmtId="0" fontId="13" fillId="3" borderId="0" xfId="0" applyFont="1" applyFill="1" applyAlignment="1">
      <alignment horizontal="center"/>
    </xf>
    <xf numFmtId="165" fontId="7" fillId="3" borderId="0" xfId="0" applyNumberFormat="1" applyFont="1" applyFill="1" applyAlignment="1">
      <alignment vertical="top"/>
    </xf>
    <xf numFmtId="165" fontId="7" fillId="3" borderId="0" xfId="0" applyNumberFormat="1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left"/>
    </xf>
    <xf numFmtId="0" fontId="3" fillId="12" borderId="0" xfId="0" applyFont="1" applyFill="1" applyAlignment="1">
      <alignment horizontal="left" vertical="center" wrapText="1"/>
    </xf>
    <xf numFmtId="1" fontId="3" fillId="12" borderId="0" xfId="0" applyNumberFormat="1" applyFont="1" applyFill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4" fillId="0" borderId="5" xfId="0" applyFont="1" applyBorder="1" applyAlignment="1">
      <alignment horizontal="left"/>
    </xf>
    <xf numFmtId="1" fontId="13" fillId="0" borderId="6" xfId="0" applyNumberFormat="1" applyFont="1" applyBorder="1" applyAlignment="1">
      <alignment horizontal="center"/>
    </xf>
    <xf numFmtId="0" fontId="3" fillId="3" borderId="0" xfId="0" applyFont="1" applyFill="1" applyAlignment="1">
      <alignment vertical="center"/>
    </xf>
    <xf numFmtId="165" fontId="7" fillId="10" borderId="14" xfId="4">
      <alignment horizontal="center" vertical="center"/>
      <protection locked="0"/>
    </xf>
    <xf numFmtId="0" fontId="0" fillId="0" borderId="5" xfId="0" applyBorder="1">
      <alignment wrapText="1"/>
    </xf>
    <xf numFmtId="0" fontId="26" fillId="0" borderId="13" xfId="1" applyFont="1" applyFill="1" applyBorder="1" applyAlignment="1">
      <alignment horizontal="left" vertical="top"/>
    </xf>
    <xf numFmtId="0" fontId="16" fillId="0" borderId="13" xfId="1" applyFont="1" applyFill="1" applyBorder="1" applyAlignment="1">
      <alignment horizontal="right" vertical="center"/>
    </xf>
    <xf numFmtId="0" fontId="0" fillId="0" borderId="1" xfId="0" applyBorder="1" applyAlignment="1">
      <alignment vertical="top"/>
    </xf>
    <xf numFmtId="0" fontId="0" fillId="0" borderId="3" xfId="0" applyBorder="1">
      <alignment wrapText="1"/>
    </xf>
    <xf numFmtId="0" fontId="0" fillId="0" borderId="2" xfId="0" applyBorder="1">
      <alignment wrapText="1"/>
    </xf>
    <xf numFmtId="0" fontId="0" fillId="0" borderId="1" xfId="0" applyBorder="1">
      <alignment wrapText="1"/>
    </xf>
    <xf numFmtId="0" fontId="28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0" fillId="13" borderId="0" xfId="0" applyFill="1">
      <alignment wrapText="1"/>
    </xf>
    <xf numFmtId="0" fontId="0" fillId="13" borderId="0" xfId="0" applyFill="1" applyAlignment="1">
      <alignment horizontal="center"/>
    </xf>
    <xf numFmtId="0" fontId="33" fillId="13" borderId="0" xfId="0" applyFont="1" applyFill="1" applyAlignment="1">
      <alignment vertical="center"/>
    </xf>
    <xf numFmtId="0" fontId="18" fillId="1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23" fillId="3" borderId="0" xfId="0" applyFont="1" applyFill="1" applyAlignment="1">
      <alignment horizontal="left" vertical="center"/>
    </xf>
    <xf numFmtId="165" fontId="16" fillId="3" borderId="0" xfId="0" applyNumberFormat="1" applyFont="1" applyFill="1" applyAlignment="1">
      <alignment horizontal="right" vertical="center"/>
    </xf>
    <xf numFmtId="165" fontId="16" fillId="3" borderId="0" xfId="0" applyNumberFormat="1" applyFont="1" applyFill="1" applyAlignment="1">
      <alignment vertical="center" wrapText="1"/>
    </xf>
    <xf numFmtId="0" fontId="16" fillId="3" borderId="0" xfId="0" applyFont="1" applyFill="1" applyAlignment="1">
      <alignment horizontal="left" vertical="center"/>
    </xf>
    <xf numFmtId="0" fontId="0" fillId="3" borderId="0" xfId="0" applyFill="1" applyAlignment="1">
      <alignment vertical="top"/>
    </xf>
    <xf numFmtId="3" fontId="7" fillId="10" borderId="14" xfId="2">
      <alignment horizontal="center" vertical="center"/>
      <protection locked="0"/>
    </xf>
    <xf numFmtId="49" fontId="8" fillId="10" borderId="14" xfId="3">
      <alignment horizontal="left" vertical="center" wrapText="1"/>
      <protection locked="0"/>
    </xf>
    <xf numFmtId="0" fontId="16" fillId="0" borderId="10" xfId="1" applyFont="1" applyFill="1" applyBorder="1" applyAlignment="1">
      <alignment horizontal="right" vertical="center"/>
    </xf>
    <xf numFmtId="165" fontId="7" fillId="10" borderId="15" xfId="4" applyBorder="1">
      <alignment horizontal="center" vertical="center"/>
      <protection locked="0"/>
    </xf>
    <xf numFmtId="0" fontId="34" fillId="0" borderId="0" xfId="0" applyFont="1" applyAlignment="1"/>
    <xf numFmtId="0" fontId="25" fillId="0" borderId="0" xfId="0" applyFont="1">
      <alignment wrapText="1"/>
    </xf>
    <xf numFmtId="0" fontId="0" fillId="0" borderId="16" xfId="0" applyBorder="1">
      <alignment wrapText="1"/>
    </xf>
    <xf numFmtId="165" fontId="9" fillId="0" borderId="11" xfId="0" applyNumberFormat="1" applyFont="1" applyBorder="1" applyAlignment="1">
      <alignment horizontal="center" vertical="center" wrapText="1"/>
    </xf>
    <xf numFmtId="0" fontId="22" fillId="12" borderId="0" xfId="0" applyFont="1" applyFill="1" applyAlignment="1">
      <alignment horizontal="left" vertical="top"/>
    </xf>
    <xf numFmtId="0" fontId="36" fillId="0" borderId="0" xfId="0" applyFont="1" applyAlignment="1">
      <alignment horizontal="left"/>
    </xf>
    <xf numFmtId="0" fontId="3" fillId="3" borderId="0" xfId="0" quotePrefix="1" applyFont="1" applyFill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9" fillId="0" borderId="0" xfId="15" applyNumberFormat="1" applyAlignment="1">
      <alignment vertical="center"/>
    </xf>
    <xf numFmtId="2" fontId="7" fillId="0" borderId="0" xfId="7" applyNumberFormat="1" applyBorder="1" applyAlignment="1">
      <alignment horizontal="center" vertical="center"/>
    </xf>
    <xf numFmtId="49" fontId="8" fillId="10" borderId="14" xfId="3" applyAlignment="1">
      <alignment vertical="center" wrapText="1"/>
      <protection locked="0"/>
    </xf>
    <xf numFmtId="1" fontId="3" fillId="12" borderId="6" xfId="0" applyNumberFormat="1" applyFont="1" applyFill="1" applyBorder="1" applyAlignment="1">
      <alignment horizontal="left" vertical="center"/>
    </xf>
    <xf numFmtId="1" fontId="3" fillId="12" borderId="7" xfId="0" applyNumberFormat="1" applyFont="1" applyFill="1" applyBorder="1" applyAlignment="1">
      <alignment horizontal="left" vertical="center"/>
    </xf>
    <xf numFmtId="1" fontId="3" fillId="12" borderId="10" xfId="0" applyNumberFormat="1" applyFont="1" applyFill="1" applyBorder="1" applyAlignment="1">
      <alignment horizontal="center"/>
    </xf>
    <xf numFmtId="2" fontId="7" fillId="12" borderId="2" xfId="7" applyNumberFormat="1" applyFill="1" applyBorder="1" applyAlignment="1">
      <alignment horizontal="left" vertical="center"/>
    </xf>
    <xf numFmtId="1" fontId="3" fillId="12" borderId="2" xfId="0" applyNumberFormat="1" applyFont="1" applyFill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/>
    </xf>
    <xf numFmtId="49" fontId="3" fillId="3" borderId="0" xfId="0" applyNumberFormat="1" applyFont="1" applyFill="1">
      <alignment wrapText="1"/>
    </xf>
    <xf numFmtId="49" fontId="3" fillId="7" borderId="1" xfId="0" applyNumberFormat="1" applyFont="1" applyFill="1" applyBorder="1">
      <alignment wrapText="1"/>
    </xf>
    <xf numFmtId="49" fontId="28" fillId="0" borderId="11" xfId="0" applyNumberFormat="1" applyFont="1" applyBorder="1" applyAlignment="1">
      <alignment horizontal="left"/>
    </xf>
    <xf numFmtId="49" fontId="12" fillId="7" borderId="0" xfId="7" applyNumberFormat="1" applyFont="1" applyFill="1" applyBorder="1" applyAlignment="1"/>
    <xf numFmtId="49" fontId="0" fillId="0" borderId="4" xfId="0" applyNumberFormat="1" applyBorder="1">
      <alignment wrapText="1"/>
    </xf>
    <xf numFmtId="49" fontId="0" fillId="3" borderId="0" xfId="0" applyNumberFormat="1" applyFill="1">
      <alignment wrapText="1"/>
    </xf>
    <xf numFmtId="49" fontId="3" fillId="0" borderId="0" xfId="0" applyNumberFormat="1" applyFont="1" applyAlignment="1">
      <alignment horizontal="center"/>
    </xf>
    <xf numFmtId="49" fontId="3" fillId="3" borderId="0" xfId="0" applyNumberFormat="1" applyFont="1" applyFill="1" applyAlignment="1">
      <alignment vertical="center" wrapText="1"/>
    </xf>
    <xf numFmtId="49" fontId="3" fillId="7" borderId="1" xfId="0" applyNumberFormat="1" applyFont="1" applyFill="1" applyBorder="1" applyAlignment="1">
      <alignment vertical="center" wrapText="1"/>
    </xf>
    <xf numFmtId="49" fontId="28" fillId="0" borderId="11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left" vertical="center"/>
    </xf>
    <xf numFmtId="49" fontId="12" fillId="7" borderId="0" xfId="7" applyNumberFormat="1" applyFont="1" applyFill="1" applyBorder="1" applyAlignment="1">
      <alignment vertical="center"/>
    </xf>
    <xf numFmtId="49" fontId="0" fillId="0" borderId="4" xfId="0" applyNumberFormat="1" applyBorder="1" applyAlignment="1">
      <alignment vertical="center" wrapText="1"/>
    </xf>
    <xf numFmtId="49" fontId="3" fillId="3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166" fontId="9" fillId="0" borderId="11" xfId="0" applyNumberFormat="1" applyFont="1" applyBorder="1" applyAlignment="1">
      <alignment horizontal="center" vertical="center" wrapText="1"/>
    </xf>
    <xf numFmtId="0" fontId="3" fillId="7" borderId="1" xfId="0" quotePrefix="1" applyFont="1" applyFill="1" applyBorder="1" applyAlignment="1">
      <alignment horizontal="right" vertical="center"/>
    </xf>
    <xf numFmtId="0" fontId="0" fillId="3" borderId="10" xfId="0" applyFill="1" applyBorder="1">
      <alignment wrapText="1"/>
    </xf>
    <xf numFmtId="2" fontId="7" fillId="12" borderId="10" xfId="7" applyNumberFormat="1" applyFill="1" applyBorder="1" applyAlignment="1">
      <alignment horizontal="left"/>
    </xf>
    <xf numFmtId="3" fontId="7" fillId="0" borderId="0" xfId="6" applyAlignment="1">
      <alignment horizontal="center"/>
    </xf>
    <xf numFmtId="0" fontId="27" fillId="0" borderId="0" xfId="15" applyNumberFormat="1" applyFont="1" applyAlignment="1">
      <alignment vertical="center"/>
    </xf>
    <xf numFmtId="0" fontId="4" fillId="0" borderId="0" xfId="0" applyFont="1" applyAlignment="1">
      <alignment vertical="top" wrapText="1"/>
    </xf>
    <xf numFmtId="0" fontId="32" fillId="3" borderId="0" xfId="0" applyFont="1" applyFill="1" applyAlignment="1">
      <alignment vertical="center"/>
    </xf>
    <xf numFmtId="0" fontId="32" fillId="3" borderId="0" xfId="0" applyFont="1" applyFill="1" applyAlignment="1">
      <alignment horizontal="left" vertic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left"/>
    </xf>
    <xf numFmtId="165" fontId="7" fillId="3" borderId="0" xfId="0" applyNumberFormat="1" applyFont="1" applyFill="1" applyAlignment="1">
      <alignment horizontal="left" vertical="top" wrapText="1"/>
    </xf>
    <xf numFmtId="165" fontId="7" fillId="3" borderId="0" xfId="0" applyNumberFormat="1" applyFont="1" applyFill="1" applyAlignment="1">
      <alignment horizontal="left" vertical="top"/>
    </xf>
    <xf numFmtId="0" fontId="3" fillId="12" borderId="5" xfId="0" applyFont="1" applyFill="1" applyBorder="1" applyAlignment="1">
      <alignment horizontal="right"/>
    </xf>
    <xf numFmtId="0" fontId="3" fillId="12" borderId="3" xfId="0" applyFont="1" applyFill="1" applyBorder="1" applyAlignment="1">
      <alignment horizontal="right" vertical="center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left"/>
    </xf>
    <xf numFmtId="0" fontId="38" fillId="0" borderId="0" xfId="0" applyFont="1" applyAlignment="1">
      <alignment horizontal="left" wrapText="1"/>
    </xf>
    <xf numFmtId="0" fontId="44" fillId="0" borderId="0" xfId="0" applyFont="1" applyAlignment="1">
      <alignment horizontal="left"/>
    </xf>
    <xf numFmtId="0" fontId="44" fillId="0" borderId="10" xfId="0" applyFont="1" applyBorder="1" applyAlignment="1">
      <alignment horizontal="left"/>
    </xf>
    <xf numFmtId="0" fontId="46" fillId="0" borderId="12" xfId="0" applyFont="1" applyBorder="1" applyAlignment="1">
      <alignment horizontal="left"/>
    </xf>
    <xf numFmtId="49" fontId="47" fillId="0" borderId="11" xfId="0" applyNumberFormat="1" applyFont="1" applyBorder="1" applyAlignment="1">
      <alignment horizontal="left" vertical="center"/>
    </xf>
    <xf numFmtId="0" fontId="41" fillId="0" borderId="0" xfId="12" applyNumberFormat="1" applyFont="1" applyAlignment="1">
      <alignment horizontal="left" vertical="center"/>
    </xf>
    <xf numFmtId="0" fontId="41" fillId="0" borderId="0" xfId="12" applyNumberFormat="1" applyFont="1" applyAlignment="1">
      <alignment horizontal="left"/>
    </xf>
    <xf numFmtId="0" fontId="48" fillId="0" borderId="10" xfId="0" applyFont="1" applyBorder="1" applyAlignment="1">
      <alignment horizontal="left"/>
    </xf>
    <xf numFmtId="49" fontId="47" fillId="0" borderId="11" xfId="0" applyNumberFormat="1" applyFont="1" applyBorder="1" applyAlignment="1">
      <alignment horizontal="left"/>
    </xf>
    <xf numFmtId="49" fontId="47" fillId="0" borderId="0" xfId="0" applyNumberFormat="1" applyFont="1" applyAlignment="1">
      <alignment horizontal="left"/>
    </xf>
    <xf numFmtId="0" fontId="48" fillId="0" borderId="0" xfId="0" applyFont="1" applyAlignment="1">
      <alignment horizontal="left" wrapText="1"/>
    </xf>
    <xf numFmtId="0" fontId="3" fillId="7" borderId="3" xfId="0" quotePrefix="1" applyFont="1" applyFill="1" applyBorder="1" applyAlignment="1">
      <alignment horizontal="right" vertical="center"/>
    </xf>
    <xf numFmtId="1" fontId="3" fillId="0" borderId="2" xfId="0" applyNumberFormat="1" applyFont="1" applyBorder="1" applyAlignment="1">
      <alignment horizontal="center" vertical="center"/>
    </xf>
    <xf numFmtId="3" fontId="7" fillId="0" borderId="0" xfId="6" applyBorder="1">
      <alignment horizontal="center" vertical="center"/>
    </xf>
    <xf numFmtId="49" fontId="8" fillId="10" borderId="17" xfId="3" applyBorder="1">
      <alignment horizontal="left" vertical="center" wrapText="1"/>
      <protection locked="0"/>
    </xf>
    <xf numFmtId="3" fontId="9" fillId="0" borderId="0" xfId="15" applyNumberFormat="1">
      <alignment horizontal="left"/>
    </xf>
    <xf numFmtId="0" fontId="0" fillId="7" borderId="0" xfId="0" applyFill="1">
      <alignment wrapText="1"/>
    </xf>
    <xf numFmtId="0" fontId="44" fillId="3" borderId="0" xfId="0" applyFont="1" applyFill="1" applyAlignment="1">
      <alignment horizontal="left"/>
    </xf>
    <xf numFmtId="0" fontId="45" fillId="3" borderId="0" xfId="0" applyFont="1" applyFill="1" applyAlignment="1">
      <alignment horizontal="left" vertical="center"/>
    </xf>
    <xf numFmtId="0" fontId="45" fillId="3" borderId="0" xfId="0" applyFont="1" applyFill="1" applyAlignment="1">
      <alignment horizontal="left" vertical="top" wrapText="1"/>
    </xf>
    <xf numFmtId="0" fontId="48" fillId="3" borderId="0" xfId="0" applyFont="1" applyFill="1" applyAlignment="1">
      <alignment horizontal="left"/>
    </xf>
    <xf numFmtId="0" fontId="38" fillId="3" borderId="0" xfId="0" applyFont="1" applyFill="1" applyAlignment="1">
      <alignment horizontal="left" wrapText="1"/>
    </xf>
    <xf numFmtId="0" fontId="3" fillId="3" borderId="10" xfId="0" quotePrefix="1" applyFont="1" applyFill="1" applyBorder="1" applyAlignment="1">
      <alignment horizontal="right"/>
    </xf>
    <xf numFmtId="0" fontId="44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vertical="top"/>
    </xf>
    <xf numFmtId="0" fontId="3" fillId="3" borderId="10" xfId="0" applyFont="1" applyFill="1" applyBorder="1" applyAlignment="1">
      <alignment horizontal="center"/>
    </xf>
    <xf numFmtId="165" fontId="7" fillId="3" borderId="10" xfId="7" applyFill="1" applyBorder="1">
      <alignment horizontal="center"/>
    </xf>
    <xf numFmtId="2" fontId="7" fillId="3" borderId="10" xfId="7" applyNumberFormat="1" applyFill="1" applyBorder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44" fillId="7" borderId="0" xfId="0" applyFont="1" applyFill="1" applyAlignment="1">
      <alignment horizontal="left"/>
    </xf>
    <xf numFmtId="0" fontId="3" fillId="7" borderId="0" xfId="0" applyFont="1" applyFill="1" applyAlignment="1">
      <alignment vertical="top"/>
    </xf>
    <xf numFmtId="165" fontId="7" fillId="7" borderId="0" xfId="7" applyFill="1" applyBorder="1">
      <alignment horizontal="center"/>
    </xf>
    <xf numFmtId="2" fontId="7" fillId="7" borderId="0" xfId="7" applyNumberFormat="1" applyFill="1" applyBorder="1">
      <alignment horizontal="center"/>
    </xf>
    <xf numFmtId="0" fontId="41" fillId="7" borderId="2" xfId="12" applyNumberFormat="1" applyFont="1" applyFill="1" applyBorder="1" applyAlignment="1">
      <alignment horizontal="left"/>
    </xf>
    <xf numFmtId="0" fontId="2" fillId="7" borderId="2" xfId="0" applyFont="1" applyFill="1" applyBorder="1" applyAlignment="1">
      <alignment horizontal="left" vertical="top"/>
    </xf>
    <xf numFmtId="0" fontId="9" fillId="7" borderId="2" xfId="15" applyNumberFormat="1" applyFill="1" applyBorder="1" applyAlignment="1">
      <alignment vertical="center"/>
    </xf>
    <xf numFmtId="3" fontId="7" fillId="7" borderId="2" xfId="6" applyFill="1" applyBorder="1">
      <alignment horizontal="center" vertical="center"/>
    </xf>
    <xf numFmtId="165" fontId="7" fillId="7" borderId="2" xfId="7" applyFill="1" applyBorder="1" applyAlignment="1">
      <alignment horizontal="center" vertical="center"/>
    </xf>
    <xf numFmtId="2" fontId="7" fillId="7" borderId="2" xfId="7" applyNumberFormat="1" applyFill="1" applyBorder="1" applyAlignment="1">
      <alignment horizontal="center" vertical="top"/>
    </xf>
    <xf numFmtId="3" fontId="7" fillId="7" borderId="2" xfId="2" applyFill="1" applyBorder="1">
      <alignment horizontal="center" vertical="center"/>
      <protection locked="0"/>
    </xf>
    <xf numFmtId="165" fontId="7" fillId="7" borderId="2" xfId="4" applyFill="1" applyBorder="1">
      <alignment horizontal="center" vertical="center"/>
      <protection locked="0"/>
    </xf>
    <xf numFmtId="165" fontId="7" fillId="7" borderId="2" xfId="22" applyFill="1" applyBorder="1">
      <alignment horizontal="center" vertical="center"/>
    </xf>
    <xf numFmtId="0" fontId="0" fillId="7" borderId="2" xfId="0" applyFill="1" applyBorder="1">
      <alignment wrapText="1"/>
    </xf>
    <xf numFmtId="3" fontId="7" fillId="10" borderId="19" xfId="2" applyBorder="1">
      <alignment horizontal="center" vertical="center"/>
      <protection locked="0"/>
    </xf>
    <xf numFmtId="165" fontId="7" fillId="10" borderId="19" xfId="4" applyBorder="1">
      <alignment horizontal="center" vertical="center"/>
      <protection locked="0"/>
    </xf>
    <xf numFmtId="165" fontId="7" fillId="11" borderId="19" xfId="22" applyBorder="1">
      <alignment horizontal="center" vertical="center"/>
    </xf>
    <xf numFmtId="49" fontId="8" fillId="10" borderId="19" xfId="3" applyBorder="1">
      <alignment horizontal="left" vertical="center" wrapText="1"/>
      <protection locked="0"/>
    </xf>
    <xf numFmtId="49" fontId="8" fillId="7" borderId="2" xfId="3" applyFill="1" applyBorder="1">
      <alignment horizontal="left" vertical="center" wrapText="1"/>
      <protection locked="0"/>
    </xf>
    <xf numFmtId="0" fontId="3" fillId="7" borderId="3" xfId="0" quotePrefix="1" applyFont="1" applyFill="1" applyBorder="1" applyAlignment="1">
      <alignment horizontal="right" vertical="top"/>
    </xf>
    <xf numFmtId="1" fontId="3" fillId="7" borderId="0" xfId="0" applyNumberFormat="1" applyFont="1" applyFill="1" applyAlignment="1">
      <alignment horizontal="center" vertical="center"/>
    </xf>
    <xf numFmtId="1" fontId="3" fillId="7" borderId="0" xfId="0" applyNumberFormat="1" applyFont="1" applyFill="1" applyAlignment="1">
      <alignment horizontal="left" vertical="center"/>
    </xf>
    <xf numFmtId="49" fontId="3" fillId="7" borderId="0" xfId="0" applyNumberFormat="1" applyFont="1" applyFill="1" applyAlignment="1">
      <alignment horizontal="center" vertical="center"/>
    </xf>
    <xf numFmtId="1" fontId="3" fillId="7" borderId="0" xfId="0" applyNumberFormat="1" applyFont="1" applyFill="1" applyAlignment="1">
      <alignment horizontal="center" vertical="top"/>
    </xf>
    <xf numFmtId="1" fontId="13" fillId="7" borderId="0" xfId="0" applyNumberFormat="1" applyFont="1" applyFill="1" applyAlignment="1">
      <alignment horizontal="center"/>
    </xf>
    <xf numFmtId="49" fontId="0" fillId="7" borderId="0" xfId="0" applyNumberFormat="1" applyFill="1">
      <alignment wrapText="1"/>
    </xf>
    <xf numFmtId="0" fontId="43" fillId="12" borderId="0" xfId="0" applyFont="1" applyFill="1" applyAlignment="1">
      <alignment horizontal="left" vertical="center"/>
    </xf>
    <xf numFmtId="0" fontId="9" fillId="0" borderId="0" xfId="15" applyNumberFormat="1" applyAlignment="1"/>
    <xf numFmtId="1" fontId="15" fillId="7" borderId="0" xfId="0" applyNumberFormat="1" applyFont="1" applyFill="1" applyAlignment="1">
      <alignment horizontal="center"/>
    </xf>
    <xf numFmtId="165" fontId="7" fillId="11" borderId="20" xfId="22" applyBorder="1">
      <alignment horizontal="center" vertical="center"/>
    </xf>
    <xf numFmtId="0" fontId="38" fillId="7" borderId="2" xfId="0" applyFont="1" applyFill="1" applyBorder="1" applyAlignment="1">
      <alignment horizontal="left" wrapText="1"/>
    </xf>
    <xf numFmtId="0" fontId="0" fillId="7" borderId="3" xfId="0" applyFill="1" applyBorder="1">
      <alignment wrapText="1"/>
    </xf>
    <xf numFmtId="0" fontId="0" fillId="7" borderId="7" xfId="0" applyFill="1" applyBorder="1">
      <alignment wrapText="1"/>
    </xf>
    <xf numFmtId="0" fontId="41" fillId="0" borderId="2" xfId="12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9" fillId="0" borderId="2" xfId="15" applyNumberFormat="1" applyBorder="1">
      <alignment horizontal="left"/>
    </xf>
    <xf numFmtId="0" fontId="9" fillId="0" borderId="2" xfId="15" applyNumberFormat="1" applyBorder="1" applyAlignment="1">
      <alignment vertical="center"/>
    </xf>
    <xf numFmtId="3" fontId="7" fillId="0" borderId="2" xfId="6" applyBorder="1">
      <alignment horizontal="center" vertical="center"/>
    </xf>
    <xf numFmtId="165" fontId="7" fillId="0" borderId="2" xfId="7" applyBorder="1" applyAlignment="1">
      <alignment horizontal="center" vertical="center"/>
    </xf>
    <xf numFmtId="2" fontId="7" fillId="0" borderId="2" xfId="7" applyNumberFormat="1" applyBorder="1" applyAlignment="1">
      <alignment horizontal="center" vertical="center"/>
    </xf>
    <xf numFmtId="165" fontId="7" fillId="0" borderId="2" xfId="4" applyFill="1" applyBorder="1">
      <alignment horizontal="center" vertical="center"/>
      <protection locked="0"/>
    </xf>
    <xf numFmtId="165" fontId="7" fillId="0" borderId="2" xfId="22" applyFill="1" applyBorder="1">
      <alignment horizontal="center" vertical="center"/>
    </xf>
    <xf numFmtId="49" fontId="8" fillId="0" borderId="2" xfId="3" applyFill="1" applyBorder="1">
      <alignment horizontal="left" vertical="center" wrapText="1"/>
      <protection locked="0"/>
    </xf>
    <xf numFmtId="0" fontId="0" fillId="0" borderId="7" xfId="0" applyBorder="1" applyAlignment="1">
      <alignment vertical="center" wrapText="1"/>
    </xf>
    <xf numFmtId="0" fontId="3" fillId="12" borderId="21" xfId="0" applyFont="1" applyFill="1" applyBorder="1" applyAlignment="1">
      <alignment horizontal="right"/>
    </xf>
    <xf numFmtId="0" fontId="22" fillId="12" borderId="21" xfId="0" applyFont="1" applyFill="1" applyBorder="1" applyAlignment="1">
      <alignment horizontal="left" vertical="top"/>
    </xf>
    <xf numFmtId="0" fontId="22" fillId="12" borderId="22" xfId="0" applyFont="1" applyFill="1" applyBorder="1" applyAlignment="1">
      <alignment horizontal="left" vertical="top"/>
    </xf>
    <xf numFmtId="164" fontId="7" fillId="0" borderId="0" xfId="7" applyNumberFormat="1" applyBorder="1" applyAlignment="1">
      <alignment horizontal="center" vertical="center"/>
    </xf>
    <xf numFmtId="164" fontId="0" fillId="0" borderId="0" xfId="0" applyNumberFormat="1">
      <alignment wrapText="1"/>
    </xf>
    <xf numFmtId="1" fontId="7" fillId="0" borderId="0" xfId="6" applyNumberFormat="1">
      <alignment horizontal="center" vertical="center"/>
    </xf>
    <xf numFmtId="1" fontId="0" fillId="0" borderId="0" xfId="0" applyNumberFormat="1">
      <alignment wrapText="1"/>
    </xf>
    <xf numFmtId="1" fontId="7" fillId="0" borderId="0" xfId="6" applyNumberFormat="1" applyBorder="1">
      <alignment horizontal="center" vertical="center"/>
    </xf>
    <xf numFmtId="1" fontId="7" fillId="0" borderId="0" xfId="6" applyNumberFormat="1" applyAlignment="1">
      <alignment horizontal="center"/>
    </xf>
    <xf numFmtId="165" fontId="0" fillId="0" borderId="0" xfId="0" applyNumberFormat="1">
      <alignment wrapText="1"/>
    </xf>
    <xf numFmtId="1" fontId="28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7" fillId="0" borderId="0" xfId="6" applyNumberFormat="1" applyBorder="1">
      <alignment horizontal="center" vertical="center"/>
    </xf>
    <xf numFmtId="165" fontId="13" fillId="0" borderId="0" xfId="0" applyNumberFormat="1" applyFont="1" applyAlignment="1">
      <alignment horizontal="center"/>
    </xf>
    <xf numFmtId="49" fontId="49" fillId="0" borderId="11" xfId="0" applyNumberFormat="1" applyFont="1" applyBorder="1" applyAlignment="1">
      <alignment horizontal="left" vertical="center"/>
    </xf>
    <xf numFmtId="164" fontId="3" fillId="12" borderId="10" xfId="0" applyNumberFormat="1" applyFont="1" applyFill="1" applyBorder="1" applyAlignment="1">
      <alignment horizontal="center"/>
    </xf>
    <xf numFmtId="164" fontId="3" fillId="12" borderId="2" xfId="0" applyNumberFormat="1" applyFont="1" applyFill="1" applyBorder="1" applyAlignment="1">
      <alignment horizontal="center" vertical="center"/>
    </xf>
    <xf numFmtId="3" fontId="7" fillId="10" borderId="15" xfId="2" applyBorder="1" applyAlignment="1">
      <alignment horizontal="left" vertical="center"/>
      <protection locked="0"/>
    </xf>
    <xf numFmtId="3" fontId="7" fillId="10" borderId="17" xfId="2" applyBorder="1" applyAlignment="1">
      <alignment horizontal="left" vertical="center"/>
      <protection locked="0"/>
    </xf>
    <xf numFmtId="0" fontId="0" fillId="3" borderId="4" xfId="0" applyFill="1" applyBorder="1">
      <alignment wrapText="1"/>
    </xf>
    <xf numFmtId="0" fontId="28" fillId="0" borderId="23" xfId="0" applyFont="1" applyBorder="1" applyAlignment="1">
      <alignment horizontal="center" vertical="center"/>
    </xf>
    <xf numFmtId="165" fontId="7" fillId="15" borderId="14" xfId="22" applyFill="1">
      <alignment horizontal="center" vertical="center"/>
    </xf>
    <xf numFmtId="0" fontId="26" fillId="0" borderId="0" xfId="1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left" vertical="center"/>
    </xf>
    <xf numFmtId="165" fontId="16" fillId="0" borderId="0" xfId="0" applyNumberFormat="1" applyFont="1" applyAlignment="1">
      <alignment vertical="center" wrapText="1"/>
    </xf>
    <xf numFmtId="165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49" fontId="8" fillId="0" borderId="0" xfId="3" applyFill="1" applyBorder="1">
      <alignment horizontal="left" vertical="center" wrapText="1"/>
      <protection locked="0"/>
    </xf>
    <xf numFmtId="165" fontId="7" fillId="0" borderId="0" xfId="22" applyFill="1" applyBorder="1">
      <alignment horizontal="center" vertical="center"/>
    </xf>
    <xf numFmtId="3" fontId="7" fillId="0" borderId="0" xfId="2" applyFill="1" applyBorder="1" applyAlignment="1">
      <alignment horizontal="left" vertical="center"/>
      <protection locked="0"/>
    </xf>
    <xf numFmtId="3" fontId="7" fillId="0" borderId="0" xfId="2" applyFill="1" applyBorder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165" fontId="9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165" fontId="7" fillId="0" borderId="0" xfId="4" applyFill="1" applyBorder="1">
      <alignment horizontal="center" vertical="center"/>
      <protection locked="0"/>
    </xf>
    <xf numFmtId="165" fontId="7" fillId="11" borderId="14" xfId="22" quotePrefix="1">
      <alignment horizontal="center" vertical="center"/>
    </xf>
    <xf numFmtId="0" fontId="0" fillId="3" borderId="1" xfId="0" applyFill="1" applyBorder="1">
      <alignment wrapText="1"/>
    </xf>
    <xf numFmtId="165" fontId="7" fillId="17" borderId="14" xfId="22" applyFill="1">
      <alignment horizontal="center" vertical="center"/>
    </xf>
    <xf numFmtId="165" fontId="7" fillId="0" borderId="14" xfId="22" applyFill="1">
      <alignment horizontal="center" vertical="center"/>
    </xf>
    <xf numFmtId="3" fontId="7" fillId="0" borderId="14" xfId="2" applyFill="1">
      <alignment horizontal="center" vertical="center"/>
      <protection locked="0"/>
    </xf>
    <xf numFmtId="0" fontId="9" fillId="0" borderId="13" xfId="1" applyFont="1" applyFill="1" applyBorder="1" applyAlignment="1">
      <alignment horizontal="left" vertical="center"/>
    </xf>
    <xf numFmtId="0" fontId="28" fillId="0" borderId="23" xfId="0" applyFont="1" applyBorder="1" applyAlignment="1">
      <alignment vertical="center"/>
    </xf>
    <xf numFmtId="0" fontId="9" fillId="0" borderId="0" xfId="0" applyFont="1">
      <alignment wrapText="1"/>
    </xf>
    <xf numFmtId="0" fontId="9" fillId="0" borderId="13" xfId="1" applyFont="1" applyFill="1" applyBorder="1" applyAlignment="1">
      <alignment horizontal="left"/>
    </xf>
    <xf numFmtId="49" fontId="38" fillId="0" borderId="14" xfId="3" applyFont="1" applyFill="1" applyAlignment="1">
      <alignment horizontal="left" wrapText="1"/>
      <protection locked="0"/>
    </xf>
    <xf numFmtId="49" fontId="38" fillId="3" borderId="0" xfId="3" applyFont="1" applyFill="1" applyBorder="1" applyAlignment="1">
      <alignment horizontal="left" wrapText="1"/>
      <protection locked="0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1" applyFont="1" applyFill="1" applyBorder="1" applyAlignment="1">
      <alignment horizontal="left" vertical="top"/>
    </xf>
    <xf numFmtId="0" fontId="9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165" fontId="9" fillId="0" borderId="11" xfId="0" applyNumberFormat="1" applyFont="1" applyBorder="1" applyAlignment="1">
      <alignment horizontal="center" vertical="top" wrapText="1"/>
    </xf>
    <xf numFmtId="0" fontId="0" fillId="17" borderId="5" xfId="0" applyFill="1" applyBorder="1" applyAlignment="1">
      <alignment vertical="center"/>
    </xf>
    <xf numFmtId="0" fontId="9" fillId="17" borderId="10" xfId="0" applyFont="1" applyFill="1" applyBorder="1" applyAlignment="1">
      <alignment vertical="center" wrapText="1"/>
    </xf>
    <xf numFmtId="0" fontId="0" fillId="17" borderId="10" xfId="0" applyFill="1" applyBorder="1" applyAlignment="1">
      <alignment vertical="center" wrapText="1"/>
    </xf>
    <xf numFmtId="165" fontId="9" fillId="17" borderId="10" xfId="0" applyNumberFormat="1" applyFont="1" applyFill="1" applyBorder="1" applyAlignment="1">
      <alignment horizontal="center" vertical="center" wrapText="1"/>
    </xf>
    <xf numFmtId="166" fontId="9" fillId="17" borderId="10" xfId="0" applyNumberFormat="1" applyFont="1" applyFill="1" applyBorder="1" applyAlignment="1">
      <alignment horizontal="center" vertical="center" wrapText="1"/>
    </xf>
    <xf numFmtId="0" fontId="0" fillId="17" borderId="6" xfId="0" applyFill="1" applyBorder="1" applyAlignment="1">
      <alignment vertical="center" wrapText="1"/>
    </xf>
    <xf numFmtId="0" fontId="0" fillId="18" borderId="3" xfId="0" applyFill="1" applyBorder="1">
      <alignment wrapText="1"/>
    </xf>
    <xf numFmtId="0" fontId="9" fillId="18" borderId="2" xfId="0" applyFont="1" applyFill="1" applyBorder="1" applyAlignment="1">
      <alignment vertical="center" wrapText="1"/>
    </xf>
    <xf numFmtId="0" fontId="0" fillId="18" borderId="2" xfId="0" applyFill="1" applyBorder="1" applyAlignment="1">
      <alignment vertical="center" wrapText="1"/>
    </xf>
    <xf numFmtId="165" fontId="9" fillId="18" borderId="2" xfId="0" applyNumberFormat="1" applyFont="1" applyFill="1" applyBorder="1" applyAlignment="1">
      <alignment horizontal="center" vertical="center" wrapText="1"/>
    </xf>
    <xf numFmtId="166" fontId="9" fillId="18" borderId="2" xfId="0" applyNumberFormat="1" applyFont="1" applyFill="1" applyBorder="1" applyAlignment="1">
      <alignment horizontal="center" vertical="center" wrapText="1"/>
    </xf>
    <xf numFmtId="0" fontId="0" fillId="18" borderId="2" xfId="0" applyFill="1" applyBorder="1">
      <alignment wrapText="1"/>
    </xf>
    <xf numFmtId="0" fontId="0" fillId="18" borderId="7" xfId="0" applyFill="1" applyBorder="1">
      <alignment wrapText="1"/>
    </xf>
    <xf numFmtId="0" fontId="9" fillId="0" borderId="0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left" vertical="center"/>
    </xf>
    <xf numFmtId="0" fontId="16" fillId="0" borderId="24" xfId="1" applyFont="1" applyFill="1" applyBorder="1" applyAlignment="1">
      <alignment horizontal="right" vertical="center"/>
    </xf>
    <xf numFmtId="0" fontId="9" fillId="0" borderId="24" xfId="1" applyFont="1" applyFill="1" applyBorder="1" applyAlignment="1">
      <alignment horizontal="left" vertical="top"/>
    </xf>
    <xf numFmtId="0" fontId="3" fillId="12" borderId="0" xfId="0" applyFont="1" applyFill="1" applyAlignment="1">
      <alignment horizontal="right" vertical="center"/>
    </xf>
    <xf numFmtId="2" fontId="7" fillId="12" borderId="0" xfId="7" applyNumberFormat="1" applyFill="1" applyBorder="1" applyAlignment="1">
      <alignment horizontal="left" vertical="center"/>
    </xf>
    <xf numFmtId="164" fontId="3" fillId="12" borderId="0" xfId="0" applyNumberFormat="1" applyFont="1" applyFill="1" applyAlignment="1">
      <alignment horizontal="center" vertical="center"/>
    </xf>
    <xf numFmtId="166" fontId="9" fillId="3" borderId="11" xfId="0" applyNumberFormat="1" applyFont="1" applyFill="1" applyBorder="1" applyAlignment="1">
      <alignment horizontal="center" vertical="center" wrapText="1"/>
    </xf>
    <xf numFmtId="166" fontId="9" fillId="3" borderId="1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5" fontId="9" fillId="0" borderId="0" xfId="0" applyNumberFormat="1" applyFont="1" applyAlignment="1">
      <alignment horizontal="center" vertical="top" wrapText="1"/>
    </xf>
    <xf numFmtId="166" fontId="9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166" fontId="9" fillId="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vertical="top"/>
    </xf>
    <xf numFmtId="0" fontId="9" fillId="0" borderId="0" xfId="0" applyFont="1" applyAlignment="1"/>
    <xf numFmtId="3" fontId="9" fillId="0" borderId="0" xfId="14" applyFill="1" applyBorder="1">
      <alignment horizontal="right" vertical="center"/>
    </xf>
    <xf numFmtId="164" fontId="41" fillId="0" borderId="0" xfId="26" applyNumberFormat="1" applyFont="1" applyFill="1" applyBorder="1">
      <alignment horizontal="center" vertical="center"/>
    </xf>
    <xf numFmtId="9" fontId="41" fillId="0" borderId="0" xfId="26" applyNumberFormat="1" applyFont="1" applyFill="1" applyBorder="1">
      <alignment horizontal="center" vertical="center"/>
    </xf>
    <xf numFmtId="4" fontId="42" fillId="0" borderId="0" xfId="0" applyNumberFormat="1" applyFont="1" applyAlignment="1">
      <alignment horizontal="center" wrapText="1"/>
    </xf>
    <xf numFmtId="0" fontId="40" fillId="0" borderId="0" xfId="0" applyFont="1" applyAlignment="1"/>
    <xf numFmtId="9" fontId="0" fillId="0" borderId="0" xfId="0" applyNumberFormat="1" applyAlignment="1">
      <alignment horizontal="center" wrapText="1"/>
    </xf>
    <xf numFmtId="0" fontId="8" fillId="0" borderId="0" xfId="11" applyNumberFormat="1" applyAlignment="1">
      <alignment horizontal="left" vertical="top" wrapText="1"/>
    </xf>
    <xf numFmtId="0" fontId="9" fillId="0" borderId="0" xfId="0" applyFont="1" applyAlignment="1">
      <alignment horizontal="left"/>
    </xf>
    <xf numFmtId="165" fontId="41" fillId="0" borderId="0" xfId="22" applyFont="1" applyFill="1" applyBorder="1">
      <alignment horizontal="center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vertical="center"/>
    </xf>
    <xf numFmtId="165" fontId="11" fillId="0" borderId="0" xfId="22" applyFont="1" applyFill="1" applyBorder="1">
      <alignment horizontal="center" vertical="center"/>
    </xf>
    <xf numFmtId="0" fontId="11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165" fontId="52" fillId="0" borderId="0" xfId="0" applyNumberFormat="1" applyFont="1" applyAlignment="1">
      <alignment horizontal="right" vertical="center"/>
    </xf>
    <xf numFmtId="0" fontId="52" fillId="0" borderId="0" xfId="0" applyFont="1">
      <alignment wrapText="1"/>
    </xf>
    <xf numFmtId="0" fontId="5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52" fillId="0" borderId="2" xfId="0" applyFont="1" applyBorder="1">
      <alignment wrapText="1"/>
    </xf>
    <xf numFmtId="0" fontId="52" fillId="0" borderId="7" xfId="0" applyFont="1" applyBorder="1">
      <alignment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0" fillId="0" borderId="10" xfId="0" applyFont="1" applyBorder="1" applyAlignment="1">
      <alignment vertical="center" wrapText="1"/>
    </xf>
    <xf numFmtId="49" fontId="8" fillId="0" borderId="14" xfId="3" applyFill="1">
      <alignment horizontal="left" vertical="center" wrapText="1"/>
      <protection locked="0"/>
    </xf>
    <xf numFmtId="3" fontId="7" fillId="0" borderId="14" xfId="2" applyFill="1" applyAlignment="1">
      <alignment horizontal="left" vertical="center"/>
      <protection locked="0"/>
    </xf>
    <xf numFmtId="0" fontId="0" fillId="3" borderId="4" xfId="0" applyFill="1" applyBorder="1" applyAlignment="1">
      <alignment vertical="top"/>
    </xf>
    <xf numFmtId="49" fontId="8" fillId="19" borderId="25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 vertical="center"/>
    </xf>
    <xf numFmtId="0" fontId="8" fillId="0" borderId="0" xfId="11" applyNumberFormat="1" applyAlignment="1">
      <alignment horizontal="left" vertical="top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wrapText="1"/>
    </xf>
    <xf numFmtId="0" fontId="50" fillId="3" borderId="2" xfId="0" applyFont="1" applyFill="1" applyBorder="1" applyAlignment="1">
      <alignment horizontal="center" vertical="center" wrapText="1"/>
    </xf>
    <xf numFmtId="0" fontId="50" fillId="3" borderId="2" xfId="0" applyFont="1" applyFill="1" applyBorder="1" applyAlignment="1">
      <alignment horizontal="center" wrapText="1"/>
    </xf>
    <xf numFmtId="165" fontId="11" fillId="0" borderId="0" xfId="22" applyFont="1" applyFill="1" applyBorder="1">
      <alignment horizontal="center" vertical="center"/>
    </xf>
    <xf numFmtId="165" fontId="11" fillId="0" borderId="4" xfId="22" applyFont="1" applyFill="1" applyBorder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7" fillId="10" borderId="14" xfId="2" applyAlignment="1">
      <alignment horizontal="left" vertical="center"/>
      <protection locked="0"/>
    </xf>
    <xf numFmtId="0" fontId="28" fillId="0" borderId="0" xfId="0" applyFont="1" applyAlignment="1">
      <alignment horizontal="center" vertical="center"/>
    </xf>
    <xf numFmtId="3" fontId="7" fillId="0" borderId="0" xfId="2" applyFill="1" applyBorder="1" applyAlignment="1">
      <alignment horizontal="left" vertical="center"/>
      <protection locked="0"/>
    </xf>
    <xf numFmtId="0" fontId="28" fillId="0" borderId="23" xfId="0" applyFont="1" applyBorder="1" applyAlignment="1">
      <alignment horizontal="center" vertical="center"/>
    </xf>
    <xf numFmtId="3" fontId="7" fillId="10" borderId="19" xfId="2" applyBorder="1" applyAlignment="1">
      <alignment horizontal="left" vertical="center"/>
      <protection locked="0"/>
    </xf>
    <xf numFmtId="0" fontId="33" fillId="13" borderId="0" xfId="0" applyFont="1" applyFill="1" applyAlignment="1">
      <alignment horizontal="left" vertical="center"/>
    </xf>
    <xf numFmtId="0" fontId="31" fillId="3" borderId="2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65" fontId="7" fillId="10" borderId="15" xfId="4" applyBorder="1">
      <alignment horizontal="center" vertical="center"/>
      <protection locked="0"/>
    </xf>
    <xf numFmtId="165" fontId="7" fillId="10" borderId="18" xfId="4" applyBorder="1">
      <alignment horizontal="center" vertical="center"/>
      <protection locked="0"/>
    </xf>
    <xf numFmtId="165" fontId="7" fillId="0" borderId="0" xfId="4" applyFill="1" applyBorder="1">
      <alignment horizontal="center" vertical="center"/>
      <protection locked="0"/>
    </xf>
    <xf numFmtId="3" fontId="7" fillId="10" borderId="15" xfId="2" applyBorder="1" applyAlignment="1">
      <alignment horizontal="left" vertical="center"/>
      <protection locked="0"/>
    </xf>
    <xf numFmtId="3" fontId="7" fillId="10" borderId="17" xfId="2" applyBorder="1" applyAlignment="1">
      <alignment horizontal="left" vertical="center"/>
      <protection locked="0"/>
    </xf>
    <xf numFmtId="0" fontId="28" fillId="0" borderId="18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3" fontId="7" fillId="10" borderId="14" xfId="2" applyAlignment="1">
      <alignment horizontal="left" vertical="center" wrapText="1"/>
      <protection locked="0"/>
    </xf>
    <xf numFmtId="3" fontId="7" fillId="0" borderId="0" xfId="2" applyFill="1" applyBorder="1" applyAlignment="1">
      <alignment horizontal="left" vertical="center" wrapText="1"/>
      <protection locked="0"/>
    </xf>
    <xf numFmtId="0" fontId="28" fillId="0" borderId="23" xfId="0" applyFont="1" applyBorder="1" applyAlignment="1">
      <alignment horizontal="left" vertical="center"/>
    </xf>
    <xf numFmtId="3" fontId="7" fillId="10" borderId="15" xfId="2" applyBorder="1" applyAlignment="1">
      <alignment horizontal="left" vertical="center" wrapText="1"/>
      <protection locked="0"/>
    </xf>
    <xf numFmtId="3" fontId="7" fillId="10" borderId="18" xfId="2" applyBorder="1" applyAlignment="1">
      <alignment horizontal="left" vertical="center" wrapText="1"/>
      <protection locked="0"/>
    </xf>
    <xf numFmtId="3" fontId="7" fillId="10" borderId="17" xfId="2" applyBorder="1" applyAlignment="1">
      <alignment horizontal="left" vertical="center" wrapText="1"/>
      <protection locked="0"/>
    </xf>
    <xf numFmtId="3" fontId="7" fillId="10" borderId="18" xfId="2" applyBorder="1" applyAlignment="1">
      <alignment horizontal="left" vertical="center"/>
      <protection locked="0"/>
    </xf>
    <xf numFmtId="3" fontId="7" fillId="10" borderId="14" xfId="2">
      <alignment horizontal="center" vertical="center"/>
      <protection locked="0"/>
    </xf>
    <xf numFmtId="3" fontId="7" fillId="0" borderId="0" xfId="2" applyFill="1" applyBorder="1">
      <alignment horizontal="center" vertical="center"/>
      <protection locked="0"/>
    </xf>
    <xf numFmtId="3" fontId="7" fillId="10" borderId="15" xfId="2" applyBorder="1">
      <alignment horizontal="center" vertical="center"/>
      <protection locked="0"/>
    </xf>
    <xf numFmtId="3" fontId="7" fillId="10" borderId="18" xfId="2" applyBorder="1">
      <alignment horizontal="center" vertical="center"/>
      <protection locked="0"/>
    </xf>
    <xf numFmtId="3" fontId="7" fillId="10" borderId="17" xfId="2" applyBorder="1">
      <alignment horizontal="center" vertical="center"/>
      <protection locked="0"/>
    </xf>
    <xf numFmtId="0" fontId="28" fillId="0" borderId="18" xfId="0" applyFont="1" applyBorder="1" applyAlignment="1">
      <alignment horizontal="center" vertical="center"/>
    </xf>
    <xf numFmtId="3" fontId="7" fillId="16" borderId="15" xfId="2" applyFill="1" applyBorder="1" applyAlignment="1">
      <alignment horizontal="left" vertical="center"/>
      <protection locked="0"/>
    </xf>
    <xf numFmtId="3" fontId="7" fillId="16" borderId="17" xfId="2" applyFill="1" applyBorder="1" applyAlignment="1">
      <alignment horizontal="left" vertical="center"/>
      <protection locked="0"/>
    </xf>
    <xf numFmtId="3" fontId="7" fillId="16" borderId="15" xfId="2" applyFill="1" applyBorder="1" applyAlignment="1">
      <alignment horizontal="left" vertical="center" wrapText="1"/>
      <protection locked="0"/>
    </xf>
    <xf numFmtId="3" fontId="7" fillId="16" borderId="17" xfId="2" applyFill="1" applyBorder="1" applyAlignment="1">
      <alignment horizontal="left" vertical="center" wrapText="1"/>
      <protection locked="0"/>
    </xf>
    <xf numFmtId="0" fontId="32" fillId="3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3" fillId="0" borderId="10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165" fontId="54" fillId="0" borderId="0" xfId="22" applyFont="1" applyFill="1" applyBorder="1">
      <alignment horizontal="center" vertical="center"/>
    </xf>
    <xf numFmtId="165" fontId="54" fillId="0" borderId="4" xfId="22" applyFont="1" applyFill="1" applyBorder="1">
      <alignment horizontal="center" vertical="center"/>
    </xf>
  </cellXfs>
  <cellStyles count="32">
    <cellStyle name="členitev - barva celice" xfId="1" xr:uid="{0B52A870-A8FB-4C7D-8321-714987AF268A}"/>
    <cellStyle name="Hiperpovezava" xfId="23" builtinId="8" customBuiltin="1"/>
    <cellStyle name="input-kolicina" xfId="2" xr:uid="{A1E7752A-CE75-484C-9C68-D5FAA3640768}"/>
    <cellStyle name="input-komentar" xfId="3" xr:uid="{2E50AD3F-2077-4E29-8D41-A8D313CB1EBD}"/>
    <cellStyle name="input-m2" xfId="4" xr:uid="{83AF3742-F1D4-474A-B5A8-D1571EE7D84B}"/>
    <cellStyle name="inv-vnos" xfId="5" xr:uid="{619567D4-B61B-4C2A-B0EE-9AA9990516E3}"/>
    <cellStyle name="količina" xfId="6" xr:uid="{2A667F14-91D6-45AE-9FE1-C2F6FB6EC959}"/>
    <cellStyle name="m2" xfId="7" xr:uid="{CDADA1EE-26C1-4D02-B742-98B8414024B3}"/>
    <cellStyle name="NASLOV LISTA" xfId="8" xr:uid="{1D0D3526-8170-4B65-B4B8-D39734332678}"/>
    <cellStyle name="Navadno" xfId="0" builtinId="0" customBuiltin="1"/>
    <cellStyle name="Navadno 2" xfId="28" xr:uid="{B3E06706-F771-4BAD-AF78-8B694269244A}"/>
    <cellStyle name="Normal 2" xfId="9" xr:uid="{BB7C3DF4-77C8-42D7-B7CA-7743711D4B30}"/>
    <cellStyle name="Obiskana hiperpovezava" xfId="24" builtinId="9" customBuiltin="1"/>
    <cellStyle name="odstotki" xfId="10" xr:uid="{700974F5-17AC-4E5E-958D-AD290939ABF0}"/>
    <cellStyle name="Opisi" xfId="11" xr:uid="{228BFCE8-158F-4A18-B71D-E417A0967ABE}"/>
    <cellStyle name="Oznaka prostora" xfId="12" xr:uid="{A8FB9774-D8CA-4360-8917-908EE5C8909E}"/>
    <cellStyle name="pod-sklop" xfId="13" xr:uid="{4B8D372B-C1F1-4E5B-ABAB-1B138894034E}"/>
    <cellStyle name="PRAZNA" xfId="14" xr:uid="{47EB3D2D-E661-420E-AF28-4083B0187A05}"/>
    <cellStyle name="PRAZNA 2" xfId="31" xr:uid="{F4719C7F-2BD8-4019-BAE5-C1D1FE955243}"/>
    <cellStyle name="Prostor" xfId="15" xr:uid="{3DBB793F-0301-48D5-94E5-BA05FEF0D460}"/>
    <cellStyle name="samoiz-odst" xfId="16" xr:uid="{86E2C61C-4D44-4218-A6A7-ADB077F491C1}"/>
    <cellStyle name="samoizp-kolicina" xfId="17" xr:uid="{C902AD83-908C-4184-8693-363B11BC6E89}"/>
    <cellStyle name="samoizp-m2" xfId="18" xr:uid="{FE16716B-4146-4CEC-B1B2-F1FD481E71ED}"/>
    <cellStyle name="samoizp-m2 2" xfId="30" xr:uid="{8B9F347C-B072-4C9B-ADBC-78F8A3DD504C}"/>
    <cellStyle name="samoizp-S" xfId="19" xr:uid="{86D30D45-CCEA-466F-A2FA-26601E84BE6E}"/>
    <cellStyle name="samoizp-S 2" xfId="25" xr:uid="{CD993A09-8812-44E0-8B04-2FCB75ABF96D}"/>
    <cellStyle name="samoizp-txt" xfId="20" xr:uid="{7CCCA5CA-A913-4604-B216-CAB9152F53AC}"/>
    <cellStyle name="samozipolnjevanje" xfId="21" xr:uid="{646289A1-F9B0-4061-A3A8-98ECF00D1ECE}"/>
    <cellStyle name="samozipolnjevanje 2" xfId="29" xr:uid="{7EC20F71-F0FC-4D6D-8CCF-BA6A8E551956}"/>
    <cellStyle name="sestevki-kolicina" xfId="26" xr:uid="{66F52208-57B5-466E-B825-B319F4E393F7}"/>
    <cellStyle name="sestevki-povrsina" xfId="22" xr:uid="{EFA4755A-747D-40C5-A8DA-5556CB3F6AE0}"/>
    <cellStyle name="Skupaj povrsina" xfId="27" xr:uid="{725DD92C-44F2-41AE-97EB-AE06EF60C3C5}"/>
  </cellStyles>
  <dxfs count="0"/>
  <tableStyles count="0" defaultTableStyle="TableStyleMedium2" defaultPivotStyle="PivotStyleLight16"/>
  <colors>
    <mruColors>
      <color rgb="FFFFFCF3"/>
      <color rgb="FFFFF3D1"/>
      <color rgb="FFFFC91D"/>
      <color rgb="FF3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59"/>
  <sheetViews>
    <sheetView showGridLines="0" tabSelected="1" zoomScaleNormal="100" zoomScaleSheetLayoutView="85" workbookViewId="0">
      <selection activeCell="Z5" sqref="Z5"/>
    </sheetView>
  </sheetViews>
  <sheetFormatPr defaultRowHeight="12.75" x14ac:dyDescent="0.2"/>
  <cols>
    <col min="1" max="1" width="2.28515625" customWidth="1"/>
    <col min="2" max="2" width="8.85546875" customWidth="1"/>
    <col min="3" max="3" width="3.42578125" customWidth="1"/>
    <col min="4" max="4" width="4.7109375" customWidth="1"/>
    <col min="5" max="5" width="0" hidden="1" customWidth="1"/>
    <col min="7" max="7" width="9.42578125" customWidth="1"/>
    <col min="8" max="8" width="13" customWidth="1"/>
    <col min="9" max="9" width="11.140625" customWidth="1"/>
    <col min="10" max="10" width="11.85546875" customWidth="1"/>
    <col min="11" max="11" width="3" customWidth="1"/>
    <col min="12" max="12" width="4.7109375" customWidth="1"/>
    <col min="13" max="13" width="20.85546875" customWidth="1"/>
    <col min="14" max="14" width="4.28515625" customWidth="1"/>
    <col min="15" max="15" width="4.7109375" customWidth="1"/>
    <col min="16" max="16" width="20.85546875" customWidth="1"/>
    <col min="17" max="17" width="4.28515625" customWidth="1"/>
    <col min="18" max="18" width="4.7109375" customWidth="1"/>
    <col min="19" max="19" width="20.85546875" customWidth="1"/>
    <col min="20" max="20" width="4.28515625" customWidth="1"/>
  </cols>
  <sheetData>
    <row r="1" spans="2:20" ht="26.25" customHeight="1" x14ac:dyDescent="0.2">
      <c r="F1" s="91"/>
    </row>
    <row r="2" spans="2:20" ht="30.75" customHeight="1" x14ac:dyDescent="0.4">
      <c r="B2" s="197" t="s">
        <v>134</v>
      </c>
      <c r="C2" s="197"/>
      <c r="E2" s="193"/>
      <c r="F2" s="91"/>
    </row>
    <row r="3" spans="2:20" ht="18.75" customHeight="1" x14ac:dyDescent="0.2">
      <c r="D3" s="192"/>
      <c r="E3" s="193"/>
      <c r="F3" s="91"/>
    </row>
    <row r="4" spans="2:20" ht="25.5" customHeight="1" x14ac:dyDescent="0.2">
      <c r="B4" s="178"/>
      <c r="C4" s="181"/>
      <c r="D4" s="181" t="s">
        <v>247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6" spans="2:20" ht="21" customHeight="1" x14ac:dyDescent="0.2">
      <c r="B6" s="182"/>
      <c r="C6" s="182"/>
      <c r="D6" s="442"/>
      <c r="E6" s="442"/>
      <c r="F6" s="442"/>
      <c r="G6" s="442"/>
      <c r="H6" s="442"/>
      <c r="I6" s="442"/>
      <c r="J6" s="186"/>
      <c r="K6" s="186"/>
      <c r="L6" s="443"/>
      <c r="M6" s="443"/>
      <c r="N6" s="443"/>
      <c r="O6" s="443"/>
      <c r="P6" s="443"/>
      <c r="Q6" s="443"/>
      <c r="R6" s="443"/>
      <c r="S6" s="443"/>
      <c r="T6" s="443"/>
    </row>
    <row r="7" spans="2:20" ht="33.75" customHeight="1" x14ac:dyDescent="0.2">
      <c r="B7" s="182"/>
      <c r="C7" s="431"/>
      <c r="D7" s="446" t="s">
        <v>248</v>
      </c>
      <c r="E7" s="446"/>
      <c r="F7" s="446"/>
      <c r="G7" s="433"/>
      <c r="H7" s="446" t="s">
        <v>270</v>
      </c>
      <c r="I7" s="446"/>
      <c r="J7" s="446"/>
      <c r="K7" s="433"/>
      <c r="L7" s="446" t="s">
        <v>278</v>
      </c>
      <c r="M7" s="446"/>
      <c r="N7" s="447"/>
      <c r="O7" s="446" t="s">
        <v>284</v>
      </c>
      <c r="P7" s="446"/>
      <c r="Q7" s="447"/>
      <c r="R7" s="485" t="s">
        <v>285</v>
      </c>
      <c r="S7" s="485"/>
      <c r="T7" s="486"/>
    </row>
    <row r="8" spans="2:20" ht="15" x14ac:dyDescent="0.2">
      <c r="B8" s="182"/>
      <c r="C8" s="432"/>
      <c r="D8" s="421" t="s">
        <v>249</v>
      </c>
      <c r="E8" s="421"/>
      <c r="F8" s="421"/>
      <c r="G8" s="421"/>
      <c r="H8" s="448" t="s">
        <v>250</v>
      </c>
      <c r="I8" s="448"/>
      <c r="J8" s="448"/>
      <c r="K8" s="421"/>
      <c r="L8" s="444">
        <f>'V1 - OCENA INVESTICIJE'!H110</f>
        <v>1645257.3</v>
      </c>
      <c r="M8" s="444"/>
      <c r="N8" s="445"/>
      <c r="O8" s="444">
        <f>L8*1.22</f>
        <v>2007213.906</v>
      </c>
      <c r="P8" s="444"/>
      <c r="Q8" s="445"/>
      <c r="R8" s="487">
        <f>O8-2007213.9</f>
        <v>6.0000000521540642E-3</v>
      </c>
      <c r="S8" s="487"/>
      <c r="T8" s="488"/>
    </row>
    <row r="9" spans="2:20" ht="15" customHeight="1" x14ac:dyDescent="0.2">
      <c r="B9" s="182"/>
      <c r="C9" s="432"/>
      <c r="D9" s="423"/>
      <c r="E9" s="423"/>
      <c r="F9" s="424"/>
      <c r="G9" s="420"/>
      <c r="H9" s="424"/>
      <c r="I9" s="425"/>
      <c r="J9" s="424"/>
      <c r="K9" s="424"/>
      <c r="L9" s="444"/>
      <c r="M9" s="444"/>
      <c r="N9" s="445"/>
      <c r="O9" s="444"/>
      <c r="P9" s="444"/>
      <c r="Q9" s="445"/>
      <c r="R9" s="487"/>
      <c r="S9" s="487"/>
      <c r="T9" s="488"/>
    </row>
    <row r="10" spans="2:20" ht="15" x14ac:dyDescent="0.2">
      <c r="B10" s="129"/>
      <c r="C10" s="173"/>
      <c r="D10" s="421" t="s">
        <v>251</v>
      </c>
      <c r="E10" s="421"/>
      <c r="F10" s="421"/>
      <c r="G10" s="421"/>
      <c r="H10" s="449" t="s">
        <v>252</v>
      </c>
      <c r="I10" s="449"/>
      <c r="J10" s="449"/>
      <c r="K10" s="421"/>
      <c r="L10" s="444">
        <f>'V2 - OCENA INVESTICIJE'!H125</f>
        <v>1841667</v>
      </c>
      <c r="M10" s="444"/>
      <c r="N10" s="445"/>
      <c r="O10" s="444">
        <f>L10*1.22</f>
        <v>2246833.7399999998</v>
      </c>
      <c r="P10" s="444"/>
      <c r="Q10" s="445"/>
      <c r="R10" s="487">
        <f>O10-2007213.9</f>
        <v>239619.83999999985</v>
      </c>
      <c r="S10" s="487"/>
      <c r="T10" s="488"/>
    </row>
    <row r="11" spans="2:20" ht="15" customHeight="1" x14ac:dyDescent="0.25">
      <c r="B11" s="187"/>
      <c r="C11" s="170"/>
      <c r="D11" s="427"/>
      <c r="E11" s="427"/>
      <c r="F11" s="428"/>
      <c r="G11" s="428"/>
      <c r="H11" s="426"/>
      <c r="I11" s="422"/>
      <c r="J11" s="426"/>
      <c r="K11" s="426"/>
      <c r="L11" s="444"/>
      <c r="M11" s="444"/>
      <c r="N11" s="445"/>
      <c r="O11" s="444"/>
      <c r="P11" s="444"/>
      <c r="Q11" s="445"/>
      <c r="R11" s="487"/>
      <c r="S11" s="487"/>
      <c r="T11" s="488"/>
    </row>
    <row r="12" spans="2:20" ht="15" x14ac:dyDescent="0.2">
      <c r="B12" s="187"/>
      <c r="C12" s="170"/>
      <c r="D12" s="421" t="s">
        <v>253</v>
      </c>
      <c r="E12" s="421"/>
      <c r="F12" s="421"/>
      <c r="G12" s="421"/>
      <c r="H12" s="449" t="s">
        <v>254</v>
      </c>
      <c r="I12" s="449"/>
      <c r="J12" s="449"/>
      <c r="K12" s="421"/>
      <c r="L12" s="444">
        <f>'V3 - OCENA INVESTICIJE'!H125</f>
        <v>1972965.5</v>
      </c>
      <c r="M12" s="444"/>
      <c r="N12" s="445"/>
      <c r="O12" s="444">
        <f>L12*1.22</f>
        <v>2407017.91</v>
      </c>
      <c r="P12" s="444"/>
      <c r="Q12" s="445"/>
      <c r="R12" s="487">
        <f>O12-2007213.9</f>
        <v>399804.01000000024</v>
      </c>
      <c r="S12" s="487"/>
      <c r="T12" s="488"/>
    </row>
    <row r="13" spans="2:20" ht="14.25" x14ac:dyDescent="0.2">
      <c r="B13" s="129"/>
      <c r="C13" s="171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30"/>
      <c r="O13" s="429"/>
      <c r="P13" s="429"/>
      <c r="Q13" s="430"/>
      <c r="R13" s="429"/>
      <c r="S13" s="429"/>
      <c r="T13" s="430"/>
    </row>
    <row r="14" spans="2:20" ht="30.75" customHeight="1" x14ac:dyDescent="0.2"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</row>
    <row r="16" spans="2:20" ht="19.5" customHeight="1" x14ac:dyDescent="0.2">
      <c r="B16" s="345"/>
      <c r="C16" s="345"/>
      <c r="D16" s="345"/>
      <c r="E16" s="345"/>
      <c r="F16" s="346"/>
      <c r="G16" s="405"/>
      <c r="H16" s="405"/>
      <c r="I16" s="348"/>
      <c r="J16" s="349"/>
      <c r="K16" s="349"/>
    </row>
    <row r="17" spans="2:11" ht="15.75" x14ac:dyDescent="0.2">
      <c r="B17" s="345"/>
      <c r="C17" s="345"/>
      <c r="D17" s="438"/>
      <c r="E17" s="438"/>
      <c r="F17" s="438"/>
      <c r="G17" s="438"/>
      <c r="H17" s="438"/>
      <c r="I17" s="438"/>
      <c r="J17" s="438"/>
      <c r="K17" s="370"/>
    </row>
    <row r="18" spans="2:11" ht="10.15" customHeight="1" x14ac:dyDescent="0.2">
      <c r="B18" s="345"/>
      <c r="C18" s="345"/>
      <c r="D18" s="406"/>
      <c r="E18" s="406"/>
      <c r="F18" s="346"/>
      <c r="G18" s="407"/>
      <c r="H18" s="405"/>
      <c r="I18" s="348"/>
      <c r="J18" s="349"/>
      <c r="K18" s="349"/>
    </row>
    <row r="19" spans="2:11" ht="15.75" x14ac:dyDescent="0.2">
      <c r="F19" s="343"/>
      <c r="G19" s="92"/>
      <c r="H19" s="93"/>
      <c r="I19" s="344"/>
    </row>
    <row r="20" spans="2:11" x14ac:dyDescent="0.2">
      <c r="B20" s="92"/>
      <c r="C20" s="92"/>
      <c r="D20" s="92"/>
      <c r="E20" s="92"/>
      <c r="F20" s="418"/>
      <c r="G20" s="418"/>
      <c r="I20" s="419"/>
    </row>
    <row r="21" spans="2:11" x14ac:dyDescent="0.2">
      <c r="B21" s="92"/>
      <c r="C21" s="92"/>
      <c r="D21" s="92"/>
      <c r="E21" s="92"/>
      <c r="F21" s="418"/>
      <c r="G21" s="418"/>
      <c r="H21" s="84"/>
      <c r="I21" s="419"/>
    </row>
    <row r="23" spans="2:11" ht="31.5" customHeight="1" x14ac:dyDescent="0.2"/>
    <row r="24" spans="2:11" x14ac:dyDescent="0.2">
      <c r="B24" s="92"/>
      <c r="C24" s="92"/>
      <c r="D24" s="92"/>
      <c r="E24" s="92"/>
      <c r="F24" s="410"/>
      <c r="H24" s="84"/>
      <c r="I24" s="411"/>
    </row>
    <row r="25" spans="2:11" ht="28.5" customHeight="1" x14ac:dyDescent="0.2">
      <c r="B25" s="345"/>
      <c r="C25" s="345"/>
      <c r="D25" s="345"/>
      <c r="E25" s="345"/>
      <c r="F25" s="346"/>
      <c r="G25" s="405"/>
      <c r="H25" s="405"/>
      <c r="I25" s="348"/>
      <c r="J25" s="349"/>
      <c r="K25" s="349"/>
    </row>
    <row r="26" spans="2:11" ht="15.75" x14ac:dyDescent="0.2">
      <c r="B26" s="345"/>
      <c r="C26" s="345"/>
      <c r="D26" s="438"/>
      <c r="E26" s="438"/>
      <c r="F26" s="438"/>
      <c r="G26" s="438"/>
      <c r="H26" s="438"/>
      <c r="I26" s="438"/>
      <c r="J26" s="438"/>
      <c r="K26" s="370"/>
    </row>
    <row r="27" spans="2:11" ht="12" customHeight="1" x14ac:dyDescent="0.2">
      <c r="B27" s="345"/>
      <c r="C27" s="345"/>
      <c r="D27" s="406"/>
      <c r="E27" s="406"/>
      <c r="F27" s="346"/>
      <c r="G27" s="407"/>
      <c r="H27" s="405"/>
      <c r="I27" s="348"/>
      <c r="J27" s="349"/>
      <c r="K27" s="349"/>
    </row>
    <row r="28" spans="2:11" ht="15.75" x14ac:dyDescent="0.2">
      <c r="F28" s="343"/>
      <c r="G28" s="92"/>
      <c r="H28" s="93"/>
      <c r="I28" s="344"/>
    </row>
    <row r="29" spans="2:11" x14ac:dyDescent="0.2">
      <c r="B29" s="92"/>
      <c r="C29" s="92"/>
      <c r="D29" s="92"/>
      <c r="E29" s="92"/>
      <c r="F29" s="418"/>
      <c r="G29" s="418"/>
      <c r="I29" s="419"/>
    </row>
    <row r="30" spans="2:11" x14ac:dyDescent="0.2">
      <c r="B30" s="92"/>
      <c r="C30" s="92"/>
      <c r="D30" s="92"/>
      <c r="E30" s="92"/>
      <c r="F30" s="418"/>
      <c r="G30" s="418"/>
      <c r="H30" s="84"/>
      <c r="I30" s="419"/>
    </row>
    <row r="32" spans="2:11" ht="32.25" customHeight="1" x14ac:dyDescent="0.2"/>
    <row r="33" spans="2:9" ht="15.75" x14ac:dyDescent="0.2">
      <c r="F33" s="343"/>
      <c r="G33" s="92"/>
      <c r="H33" s="93"/>
      <c r="I33" s="344"/>
    </row>
    <row r="34" spans="2:9" x14ac:dyDescent="0.2">
      <c r="F34" s="408"/>
      <c r="G34" s="409"/>
      <c r="H34" s="408"/>
      <c r="I34" s="175"/>
    </row>
    <row r="35" spans="2:9" ht="15" x14ac:dyDescent="0.2">
      <c r="F35" s="177"/>
      <c r="G35" s="174"/>
      <c r="H35" s="93"/>
      <c r="I35" s="174"/>
    </row>
    <row r="36" spans="2:9" x14ac:dyDescent="0.2">
      <c r="B36" s="92"/>
      <c r="C36" s="92"/>
      <c r="D36" s="92"/>
      <c r="E36" s="92"/>
      <c r="F36" s="410"/>
      <c r="I36" s="412"/>
    </row>
    <row r="37" spans="2:9" ht="15" customHeight="1" x14ac:dyDescent="0.2">
      <c r="B37" s="92"/>
      <c r="C37" s="92"/>
      <c r="D37" s="92"/>
      <c r="E37" s="92"/>
      <c r="F37" s="440"/>
      <c r="G37" s="440"/>
      <c r="H37" s="440"/>
      <c r="I37" s="411"/>
    </row>
    <row r="38" spans="2:9" ht="15" customHeight="1" x14ac:dyDescent="0.2">
      <c r="B38" s="92"/>
      <c r="C38" s="92"/>
      <c r="D38" s="92"/>
      <c r="E38" s="92"/>
    </row>
    <row r="39" spans="2:9" x14ac:dyDescent="0.2">
      <c r="B39" s="92"/>
      <c r="C39" s="92"/>
      <c r="D39" s="92"/>
      <c r="E39" s="92"/>
      <c r="F39" s="410"/>
      <c r="H39" s="84"/>
      <c r="I39" s="413"/>
    </row>
    <row r="40" spans="2:9" ht="12" customHeight="1" x14ac:dyDescent="0.2">
      <c r="B40" s="92"/>
      <c r="C40" s="92"/>
      <c r="D40" s="92"/>
      <c r="E40" s="92"/>
      <c r="F40" s="440"/>
      <c r="G40" s="440"/>
      <c r="H40" s="440"/>
      <c r="I40" s="411"/>
    </row>
    <row r="43" spans="2:9" ht="19.899999999999999" customHeight="1" x14ac:dyDescent="0.2">
      <c r="F43" s="441"/>
      <c r="G43" s="441"/>
      <c r="H43" s="441"/>
      <c r="I43" s="414"/>
    </row>
    <row r="45" spans="2:9" ht="19.899999999999999" customHeight="1" x14ac:dyDescent="0.2">
      <c r="F45" s="441"/>
      <c r="G45" s="441"/>
      <c r="H45" s="441"/>
      <c r="I45" s="414"/>
    </row>
    <row r="46" spans="2:9" x14ac:dyDescent="0.2">
      <c r="G46" s="415"/>
      <c r="I46" s="416"/>
    </row>
    <row r="49" spans="4:11" ht="82.5" customHeight="1" x14ac:dyDescent="0.2">
      <c r="D49" s="439"/>
      <c r="E49" s="439"/>
      <c r="F49" s="439"/>
      <c r="G49" s="439"/>
      <c r="H49" s="439"/>
      <c r="I49" s="439"/>
      <c r="J49" s="439"/>
      <c r="K49" s="417"/>
    </row>
    <row r="50" spans="4:11" x14ac:dyDescent="0.2">
      <c r="D50" s="417"/>
      <c r="E50" s="417"/>
      <c r="F50" s="417"/>
      <c r="G50" s="417"/>
      <c r="H50" s="417"/>
      <c r="I50" s="417"/>
      <c r="J50" s="417"/>
      <c r="K50" s="417"/>
    </row>
    <row r="52" spans="4:11" hidden="1" x14ac:dyDescent="0.2"/>
    <row r="53" spans="4:11" hidden="1" x14ac:dyDescent="0.2"/>
    <row r="55" spans="4:11" hidden="1" x14ac:dyDescent="0.2"/>
    <row r="56" spans="4:11" hidden="1" x14ac:dyDescent="0.2"/>
    <row r="57" spans="4:11" hidden="1" x14ac:dyDescent="0.2"/>
    <row r="58" spans="4:11" hidden="1" x14ac:dyDescent="0.2"/>
    <row r="59" spans="4:11" hidden="1" x14ac:dyDescent="0.2"/>
  </sheetData>
  <mergeCells count="34">
    <mergeCell ref="O11:Q11"/>
    <mergeCell ref="O12:Q12"/>
    <mergeCell ref="R6:T6"/>
    <mergeCell ref="R7:T7"/>
    <mergeCell ref="R8:T8"/>
    <mergeCell ref="R9:T9"/>
    <mergeCell ref="R10:T10"/>
    <mergeCell ref="R11:T11"/>
    <mergeCell ref="R12:T12"/>
    <mergeCell ref="O6:Q6"/>
    <mergeCell ref="O7:Q7"/>
    <mergeCell ref="O8:Q8"/>
    <mergeCell ref="O9:Q9"/>
    <mergeCell ref="O10:Q10"/>
    <mergeCell ref="L11:N11"/>
    <mergeCell ref="L12:N12"/>
    <mergeCell ref="L7:N7"/>
    <mergeCell ref="D7:F7"/>
    <mergeCell ref="H8:J8"/>
    <mergeCell ref="H7:J7"/>
    <mergeCell ref="H10:J10"/>
    <mergeCell ref="H12:J12"/>
    <mergeCell ref="D6:I6"/>
    <mergeCell ref="L6:N6"/>
    <mergeCell ref="L8:N8"/>
    <mergeCell ref="L9:N9"/>
    <mergeCell ref="L10:N10"/>
    <mergeCell ref="D17:J17"/>
    <mergeCell ref="D26:J26"/>
    <mergeCell ref="D49:J49"/>
    <mergeCell ref="F37:H37"/>
    <mergeCell ref="F40:H40"/>
    <mergeCell ref="F43:H43"/>
    <mergeCell ref="F45:H45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95BF-A66A-4A30-ABE9-A07C6D1D1344}">
  <dimension ref="A1:AL111"/>
  <sheetViews>
    <sheetView showGridLines="0" showWhiteSpace="0" topLeftCell="A69" zoomScaleNormal="100" zoomScaleSheetLayoutView="85" zoomScalePageLayoutView="115" workbookViewId="0">
      <selection activeCell="T53" sqref="T53:W53"/>
    </sheetView>
  </sheetViews>
  <sheetFormatPr defaultColWidth="1.7109375" defaultRowHeight="12.75" x14ac:dyDescent="0.2"/>
  <cols>
    <col min="3" max="3" width="2.5703125" customWidth="1"/>
    <col min="4" max="4" width="28.140625" customWidth="1"/>
    <col min="5" max="5" width="2.5703125" customWidth="1"/>
    <col min="6" max="6" width="19.42578125" customWidth="1"/>
    <col min="7" max="7" width="11.42578125" customWidth="1"/>
    <col min="8" max="8" width="16.42578125" customWidth="1"/>
    <col min="9" max="9" width="6.7109375" customWidth="1"/>
    <col min="10" max="10" width="45.7109375" customWidth="1"/>
    <col min="11" max="11" width="2.5703125" customWidth="1"/>
    <col min="16" max="16" width="2.5703125" customWidth="1"/>
    <col min="17" max="17" width="28.140625" customWidth="1"/>
    <col min="18" max="18" width="2.5703125" customWidth="1"/>
    <col min="19" max="19" width="12.85546875" customWidth="1"/>
    <col min="20" max="20" width="10.140625" customWidth="1"/>
    <col min="21" max="21" width="16.42578125" customWidth="1"/>
    <col min="22" max="22" width="6.7109375" customWidth="1"/>
    <col min="23" max="23" width="45.7109375" customWidth="1"/>
    <col min="24" max="24" width="2.5703125" customWidth="1"/>
    <col min="29" max="29" width="2.5703125" customWidth="1"/>
    <col min="30" max="30" width="28.140625" customWidth="1"/>
    <col min="31" max="31" width="2.5703125" customWidth="1"/>
    <col min="32" max="32" width="12.85546875" customWidth="1"/>
    <col min="33" max="33" width="10.140625" customWidth="1"/>
    <col min="34" max="34" width="16.42578125" customWidth="1"/>
    <col min="35" max="35" width="6.7109375" customWidth="1"/>
    <col min="36" max="36" width="45.7109375" customWidth="1"/>
    <col min="37" max="37" width="2.5703125" customWidth="1"/>
  </cols>
  <sheetData>
    <row r="1" spans="1:37" ht="25.5" x14ac:dyDescent="0.2">
      <c r="H1" s="91"/>
      <c r="U1" s="91"/>
      <c r="AH1" s="91"/>
    </row>
    <row r="2" spans="1:37" ht="27.75" x14ac:dyDescent="0.4">
      <c r="B2" s="197" t="s">
        <v>134</v>
      </c>
      <c r="D2" s="91"/>
      <c r="E2" s="197"/>
      <c r="G2" s="193"/>
      <c r="H2" s="91"/>
      <c r="O2" s="197"/>
      <c r="Q2" s="91"/>
      <c r="R2" s="197"/>
      <c r="T2" s="193"/>
      <c r="U2" s="91"/>
      <c r="AB2" s="197"/>
      <c r="AD2" s="91"/>
      <c r="AE2" s="197"/>
      <c r="AG2" s="193"/>
      <c r="AH2" s="91"/>
    </row>
    <row r="3" spans="1:37" ht="19.5" customHeight="1" x14ac:dyDescent="0.2">
      <c r="D3" s="91"/>
      <c r="Q3" s="91"/>
      <c r="AD3" s="91"/>
    </row>
    <row r="4" spans="1:37" ht="22.5" customHeight="1" x14ac:dyDescent="0.2">
      <c r="B4" s="178"/>
      <c r="C4" s="180" t="s">
        <v>118</v>
      </c>
      <c r="D4" s="179"/>
      <c r="E4" s="178"/>
      <c r="F4" s="178"/>
      <c r="G4" s="178"/>
      <c r="H4" s="178"/>
      <c r="I4" s="178"/>
      <c r="J4" s="178"/>
      <c r="K4" s="178"/>
      <c r="L4" s="178"/>
      <c r="P4" s="371"/>
      <c r="Q4" s="1"/>
      <c r="AC4" s="371"/>
      <c r="AD4" s="1"/>
    </row>
    <row r="5" spans="1:37" ht="33" customHeight="1" x14ac:dyDescent="0.2">
      <c r="B5" s="178"/>
      <c r="C5" s="455" t="s">
        <v>239</v>
      </c>
      <c r="D5" s="455"/>
      <c r="E5" s="455"/>
      <c r="F5" s="455"/>
      <c r="G5" s="455"/>
      <c r="H5" s="455"/>
      <c r="I5" s="455"/>
      <c r="J5" s="455"/>
      <c r="K5" s="455"/>
      <c r="L5" s="455"/>
      <c r="P5" s="371"/>
      <c r="Q5" s="1"/>
      <c r="AC5" s="371"/>
      <c r="AD5" s="1"/>
    </row>
    <row r="7" spans="1:37" ht="18" hidden="1" x14ac:dyDescent="0.2">
      <c r="B7" s="182"/>
      <c r="C7" s="182"/>
      <c r="D7" s="183"/>
      <c r="E7" s="185"/>
      <c r="F7" s="184"/>
      <c r="G7" s="185"/>
      <c r="H7" s="185"/>
      <c r="I7" s="185"/>
      <c r="J7" s="186"/>
      <c r="K7" s="186"/>
      <c r="L7" s="129"/>
      <c r="O7" s="182"/>
      <c r="P7" s="345"/>
      <c r="Q7" s="346"/>
      <c r="R7" s="347"/>
      <c r="S7" s="348"/>
      <c r="T7" s="347"/>
      <c r="U7" s="347"/>
      <c r="V7" s="347"/>
      <c r="W7" s="349"/>
      <c r="X7" s="349"/>
      <c r="AB7" s="345"/>
      <c r="AC7" s="345"/>
      <c r="AD7" s="346"/>
      <c r="AE7" s="347"/>
      <c r="AF7" s="348"/>
      <c r="AG7" s="347"/>
      <c r="AH7" s="347"/>
      <c r="AI7" s="347"/>
      <c r="AJ7" s="349"/>
      <c r="AK7" s="349"/>
    </row>
    <row r="8" spans="1:37" ht="15.75" hidden="1" x14ac:dyDescent="0.2">
      <c r="B8" s="182"/>
      <c r="C8" s="237" t="s">
        <v>121</v>
      </c>
      <c r="D8" s="237"/>
      <c r="E8" s="237"/>
      <c r="F8" s="237"/>
      <c r="G8" s="237"/>
      <c r="H8" s="237"/>
      <c r="I8" s="237"/>
      <c r="J8" s="237"/>
      <c r="K8" s="186"/>
      <c r="L8" s="129"/>
      <c r="O8" s="182"/>
      <c r="P8" s="350"/>
      <c r="Q8" s="350"/>
      <c r="R8" s="350"/>
      <c r="S8" s="350"/>
      <c r="T8" s="350"/>
      <c r="U8" s="350"/>
      <c r="V8" s="350"/>
      <c r="W8" s="350"/>
      <c r="X8" s="349"/>
      <c r="AB8" s="345"/>
      <c r="AC8" s="350"/>
      <c r="AD8" s="350"/>
      <c r="AE8" s="350"/>
      <c r="AF8" s="350"/>
      <c r="AG8" s="350"/>
      <c r="AH8" s="350"/>
      <c r="AI8" s="350"/>
      <c r="AJ8" s="350"/>
      <c r="AK8" s="349"/>
    </row>
    <row r="9" spans="1:37" ht="34.9" hidden="1" customHeight="1" thickTop="1" thickBot="1" x14ac:dyDescent="0.25">
      <c r="B9" s="182"/>
      <c r="C9" s="456" t="s">
        <v>181</v>
      </c>
      <c r="D9" s="456"/>
      <c r="E9" s="456"/>
      <c r="F9" s="456"/>
      <c r="G9" s="456"/>
      <c r="H9" s="456"/>
      <c r="I9" s="456"/>
      <c r="J9" s="456"/>
      <c r="K9" s="456"/>
      <c r="L9" s="129"/>
      <c r="O9" s="182"/>
      <c r="P9" s="457"/>
      <c r="Q9" s="457"/>
      <c r="R9" s="457"/>
      <c r="S9" s="457"/>
      <c r="T9" s="457"/>
      <c r="U9" s="457"/>
      <c r="V9" s="457"/>
      <c r="W9" s="457"/>
      <c r="X9" s="457"/>
      <c r="AB9" s="345"/>
      <c r="AC9" s="457"/>
      <c r="AD9" s="457"/>
      <c r="AE9" s="457"/>
      <c r="AF9" s="457"/>
      <c r="AG9" s="457"/>
      <c r="AH9" s="457"/>
      <c r="AI9" s="457"/>
      <c r="AJ9" s="457"/>
      <c r="AK9" s="457"/>
    </row>
    <row r="10" spans="1:37" ht="16.5" hidden="1" thickBot="1" x14ac:dyDescent="0.25">
      <c r="B10" s="129"/>
      <c r="C10" s="167"/>
      <c r="D10" s="168"/>
      <c r="E10" s="169"/>
      <c r="F10" s="169"/>
      <c r="G10" s="169"/>
      <c r="H10" s="190"/>
      <c r="I10" s="190"/>
      <c r="J10" s="95"/>
      <c r="K10" s="144"/>
      <c r="L10" s="129"/>
      <c r="O10" s="129"/>
      <c r="Q10" s="343"/>
      <c r="R10" s="344"/>
      <c r="S10" s="344"/>
      <c r="T10" s="344"/>
      <c r="U10" s="344"/>
      <c r="V10" s="344"/>
      <c r="AD10" s="343"/>
      <c r="AE10" s="344"/>
      <c r="AF10" s="344"/>
      <c r="AG10" s="344"/>
      <c r="AH10" s="344"/>
      <c r="AI10" s="344"/>
    </row>
    <row r="11" spans="1:37" hidden="1" x14ac:dyDescent="0.2">
      <c r="B11" s="129"/>
      <c r="C11" s="173"/>
      <c r="D11" s="177" t="s">
        <v>173</v>
      </c>
      <c r="E11" s="176"/>
      <c r="F11" s="174" t="s">
        <v>172</v>
      </c>
      <c r="G11" s="174" t="s">
        <v>125</v>
      </c>
      <c r="H11" s="174" t="s">
        <v>126</v>
      </c>
      <c r="I11" s="174" t="s">
        <v>91</v>
      </c>
      <c r="K11" s="145"/>
      <c r="L11" s="129"/>
      <c r="O11" s="129"/>
      <c r="Q11" s="177"/>
      <c r="R11" s="176"/>
      <c r="S11" s="174"/>
      <c r="T11" s="174"/>
      <c r="U11" s="174"/>
      <c r="V11" s="174"/>
      <c r="AD11" s="177"/>
      <c r="AE11" s="176"/>
      <c r="AF11" s="174"/>
      <c r="AG11" s="174"/>
      <c r="AH11" s="174"/>
      <c r="AI11" s="174"/>
    </row>
    <row r="12" spans="1:37" ht="14.1" hidden="1" customHeight="1" thickTop="1" thickBot="1" x14ac:dyDescent="0.25">
      <c r="A12" s="92"/>
      <c r="B12" s="187"/>
      <c r="C12" s="170"/>
      <c r="D12" s="189" t="s">
        <v>174</v>
      </c>
      <c r="F12" s="166"/>
      <c r="G12" s="191"/>
      <c r="H12" s="33">
        <f>F12*G12</f>
        <v>0</v>
      </c>
      <c r="I12" s="458"/>
      <c r="J12" s="459"/>
      <c r="K12" s="145"/>
      <c r="L12" s="129"/>
      <c r="N12" s="92"/>
      <c r="O12" s="187"/>
      <c r="P12" s="92"/>
      <c r="Q12" s="351"/>
      <c r="S12" s="358"/>
      <c r="T12" s="358"/>
      <c r="U12" s="352"/>
      <c r="V12" s="460"/>
      <c r="W12" s="460"/>
      <c r="AB12" s="92"/>
      <c r="AC12" s="92"/>
      <c r="AD12" s="351"/>
      <c r="AF12" s="358"/>
      <c r="AG12" s="358"/>
      <c r="AH12" s="352"/>
      <c r="AI12" s="460"/>
      <c r="AJ12" s="460"/>
    </row>
    <row r="13" spans="1:37" ht="14.1" hidden="1" customHeight="1" thickTop="1" thickBot="1" x14ac:dyDescent="0.25">
      <c r="A13" s="92"/>
      <c r="B13" s="187"/>
      <c r="C13" s="170"/>
      <c r="D13" s="189" t="s">
        <v>175</v>
      </c>
      <c r="F13" s="166"/>
      <c r="G13" s="191"/>
      <c r="H13" s="33">
        <f>F13*G13</f>
        <v>0</v>
      </c>
      <c r="I13" s="458"/>
      <c r="J13" s="459"/>
      <c r="K13" s="145"/>
      <c r="L13" s="129"/>
      <c r="N13" s="92"/>
      <c r="O13" s="187"/>
      <c r="P13" s="92"/>
      <c r="Q13" s="351"/>
      <c r="S13" s="358"/>
      <c r="T13" s="358"/>
      <c r="U13" s="352"/>
      <c r="V13" s="460"/>
      <c r="W13" s="460"/>
      <c r="AB13" s="92"/>
      <c r="AC13" s="92"/>
      <c r="AD13" s="351"/>
      <c r="AF13" s="358"/>
      <c r="AG13" s="358"/>
      <c r="AH13" s="352"/>
      <c r="AI13" s="460"/>
      <c r="AJ13" s="460"/>
    </row>
    <row r="14" spans="1:37" ht="14.1" hidden="1" customHeight="1" thickTop="1" thickBot="1" x14ac:dyDescent="0.25">
      <c r="A14" s="92"/>
      <c r="B14" s="187"/>
      <c r="C14" s="170"/>
      <c r="D14" s="189" t="s">
        <v>176</v>
      </c>
      <c r="F14" s="166"/>
      <c r="G14" s="191"/>
      <c r="H14" s="33">
        <f>F14*G14</f>
        <v>0</v>
      </c>
      <c r="I14" s="458"/>
      <c r="J14" s="459"/>
      <c r="K14" s="145"/>
      <c r="L14" s="129"/>
      <c r="N14" s="92"/>
      <c r="O14" s="187"/>
      <c r="P14" s="92"/>
      <c r="Q14" s="351"/>
      <c r="S14" s="358"/>
      <c r="T14" s="358"/>
      <c r="U14" s="352"/>
      <c r="V14" s="460"/>
      <c r="W14" s="460"/>
      <c r="AB14" s="92"/>
      <c r="AC14" s="92"/>
      <c r="AD14" s="351"/>
      <c r="AF14" s="358"/>
      <c r="AG14" s="358"/>
      <c r="AH14" s="352"/>
      <c r="AI14" s="460"/>
      <c r="AJ14" s="460"/>
    </row>
    <row r="15" spans="1:37" ht="14.1" hidden="1" customHeight="1" thickTop="1" thickBot="1" x14ac:dyDescent="0.25">
      <c r="A15" s="92"/>
      <c r="B15" s="187"/>
      <c r="C15" s="170"/>
      <c r="D15" s="189" t="s">
        <v>177</v>
      </c>
      <c r="F15" s="166"/>
      <c r="G15" s="191"/>
      <c r="H15" s="33">
        <f>F15*G15</f>
        <v>0</v>
      </c>
      <c r="I15" s="458"/>
      <c r="J15" s="459"/>
      <c r="K15" s="145"/>
      <c r="L15" s="129"/>
      <c r="N15" s="92"/>
      <c r="O15" s="187"/>
      <c r="P15" s="92"/>
      <c r="Q15" s="351"/>
      <c r="S15" s="358"/>
      <c r="T15" s="358"/>
      <c r="U15" s="352"/>
      <c r="V15" s="460"/>
      <c r="W15" s="460"/>
      <c r="AB15" s="92"/>
      <c r="AC15" s="92"/>
      <c r="AD15" s="351"/>
      <c r="AF15" s="358"/>
      <c r="AG15" s="358"/>
      <c r="AH15" s="352"/>
      <c r="AI15" s="460"/>
      <c r="AJ15" s="460"/>
    </row>
    <row r="16" spans="1:37" ht="14.1" hidden="1" customHeight="1" thickTop="1" thickBot="1" x14ac:dyDescent="0.25">
      <c r="A16" s="92"/>
      <c r="B16" s="187"/>
      <c r="C16" s="170"/>
      <c r="D16" s="189" t="s">
        <v>178</v>
      </c>
      <c r="F16" s="166"/>
      <c r="G16" s="191"/>
      <c r="H16" s="33">
        <f>F16*G16</f>
        <v>0</v>
      </c>
      <c r="I16" s="458"/>
      <c r="J16" s="459"/>
      <c r="K16" s="145"/>
      <c r="L16" s="129"/>
      <c r="N16" s="92"/>
      <c r="O16" s="187"/>
      <c r="P16" s="92"/>
      <c r="Q16" s="351"/>
      <c r="S16" s="358"/>
      <c r="T16" s="358"/>
      <c r="U16" s="352"/>
      <c r="V16" s="460"/>
      <c r="W16" s="460"/>
      <c r="AB16" s="92"/>
      <c r="AC16" s="92"/>
      <c r="AD16" s="351"/>
      <c r="AF16" s="358"/>
      <c r="AG16" s="358"/>
      <c r="AH16" s="352"/>
      <c r="AI16" s="460"/>
      <c r="AJ16" s="460"/>
    </row>
    <row r="17" spans="1:38" ht="13.5" hidden="1" thickTop="1" x14ac:dyDescent="0.2">
      <c r="A17" s="92"/>
      <c r="B17" s="187"/>
      <c r="C17" s="170"/>
      <c r="F17" s="194"/>
      <c r="G17" s="194"/>
      <c r="H17" s="194"/>
      <c r="K17" s="145"/>
      <c r="L17" s="129"/>
      <c r="N17" s="92"/>
      <c r="O17" s="187"/>
      <c r="P17" s="92"/>
      <c r="AB17" s="92"/>
      <c r="AC17" s="92"/>
    </row>
    <row r="18" spans="1:38" hidden="1" x14ac:dyDescent="0.2">
      <c r="A18" s="224"/>
      <c r="B18" s="225"/>
      <c r="C18" s="226"/>
      <c r="D18" s="227" t="s">
        <v>128</v>
      </c>
      <c r="E18" s="228"/>
      <c r="F18" s="195">
        <f>SUM(F12:F16)</f>
        <v>0</v>
      </c>
      <c r="G18" s="227"/>
      <c r="H18" s="229">
        <f>SUM(H12:H16)</f>
        <v>0</v>
      </c>
      <c r="I18" s="227"/>
      <c r="J18" s="227"/>
      <c r="K18" s="162"/>
      <c r="L18" s="182"/>
      <c r="N18" s="224"/>
      <c r="O18" s="225"/>
      <c r="P18" s="224"/>
      <c r="Q18" s="355"/>
      <c r="R18" s="345"/>
      <c r="S18" s="356"/>
      <c r="T18" s="355"/>
      <c r="U18" s="357"/>
      <c r="V18" s="355"/>
      <c r="W18" s="355"/>
      <c r="X18" s="345"/>
      <c r="Y18" s="345"/>
      <c r="AB18" s="224"/>
      <c r="AC18" s="224"/>
      <c r="AD18" s="355"/>
      <c r="AE18" s="345"/>
      <c r="AF18" s="356"/>
      <c r="AG18" s="355"/>
      <c r="AH18" s="357"/>
      <c r="AI18" s="355"/>
      <c r="AJ18" s="355"/>
      <c r="AK18" s="345"/>
      <c r="AL18" s="345"/>
    </row>
    <row r="19" spans="1:38" hidden="1" x14ac:dyDescent="0.2">
      <c r="B19" s="129"/>
      <c r="C19" s="171"/>
      <c r="D19" s="172"/>
      <c r="E19" s="172"/>
      <c r="F19" s="172"/>
      <c r="G19" s="172"/>
      <c r="H19" s="172"/>
      <c r="I19" s="172"/>
      <c r="J19" s="172"/>
      <c r="K19" s="148"/>
      <c r="L19" s="129"/>
      <c r="O19" s="129"/>
    </row>
    <row r="20" spans="1:38" hidden="1" x14ac:dyDescent="0.2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O20" s="129"/>
    </row>
    <row r="21" spans="1:38" hidden="1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O21" s="129"/>
    </row>
    <row r="22" spans="1:38" hidden="1" x14ac:dyDescent="0.2"/>
    <row r="23" spans="1:38" ht="18" x14ac:dyDescent="0.2">
      <c r="B23" s="182"/>
      <c r="C23" s="182"/>
      <c r="D23" s="183"/>
      <c r="E23" s="185"/>
      <c r="F23" s="184"/>
      <c r="G23" s="185"/>
      <c r="H23" s="185"/>
      <c r="I23" s="185"/>
      <c r="J23" s="186"/>
      <c r="K23" s="186"/>
      <c r="L23" s="129"/>
      <c r="AB23" s="345"/>
      <c r="AC23" s="345"/>
      <c r="AD23" s="346"/>
      <c r="AE23" s="347"/>
      <c r="AF23" s="348"/>
      <c r="AG23" s="347"/>
      <c r="AH23" s="347"/>
      <c r="AI23" s="347"/>
      <c r="AJ23" s="349"/>
      <c r="AK23" s="349"/>
    </row>
    <row r="24" spans="1:38" ht="15.75" x14ac:dyDescent="0.2">
      <c r="B24" s="182"/>
      <c r="C24" s="236" t="s">
        <v>238</v>
      </c>
      <c r="D24" s="236"/>
      <c r="E24" s="236"/>
      <c r="F24" s="236"/>
      <c r="G24" s="236"/>
      <c r="H24" s="237"/>
      <c r="I24" s="237"/>
      <c r="J24" s="237"/>
      <c r="K24" s="186"/>
      <c r="L24" s="129"/>
      <c r="AB24" s="345"/>
      <c r="AC24" s="370"/>
      <c r="AD24" s="370"/>
      <c r="AE24" s="370"/>
      <c r="AF24" s="370"/>
      <c r="AG24" s="370"/>
      <c r="AH24" s="350"/>
      <c r="AI24" s="350"/>
      <c r="AJ24" s="350"/>
      <c r="AK24" s="349"/>
    </row>
    <row r="25" spans="1:38" ht="18" customHeight="1" thickBot="1" x14ac:dyDescent="0.25">
      <c r="B25" s="129"/>
      <c r="C25" s="167"/>
      <c r="D25" s="364" t="s">
        <v>163</v>
      </c>
      <c r="E25" s="169"/>
      <c r="F25" s="169"/>
      <c r="G25" s="169"/>
      <c r="H25" s="190"/>
      <c r="I25" s="190"/>
      <c r="J25" s="95"/>
      <c r="K25" s="144"/>
      <c r="L25" s="129"/>
      <c r="AD25" s="177"/>
      <c r="AE25" s="176"/>
      <c r="AF25" s="174"/>
      <c r="AG25" s="174"/>
      <c r="AH25" s="174"/>
      <c r="AI25" s="451"/>
      <c r="AJ25" s="451"/>
    </row>
    <row r="26" spans="1:38" ht="18" customHeight="1" thickBot="1" x14ac:dyDescent="0.25">
      <c r="A26" s="92"/>
      <c r="B26" s="129"/>
      <c r="C26" s="173"/>
      <c r="D26" s="177" t="s">
        <v>127</v>
      </c>
      <c r="E26" s="176"/>
      <c r="F26" s="174" t="s">
        <v>90</v>
      </c>
      <c r="G26" s="174" t="s">
        <v>125</v>
      </c>
      <c r="H26" s="174" t="s">
        <v>126</v>
      </c>
      <c r="I26" s="453" t="s">
        <v>91</v>
      </c>
      <c r="J26" s="453"/>
      <c r="K26" s="145"/>
      <c r="L26" s="129"/>
      <c r="N26" s="92"/>
      <c r="AB26" s="92"/>
      <c r="AC26" s="92"/>
      <c r="AD26" s="351"/>
      <c r="AF26" s="352"/>
      <c r="AG26" s="352"/>
      <c r="AH26" s="352"/>
      <c r="AI26" s="452"/>
      <c r="AJ26" s="452"/>
    </row>
    <row r="27" spans="1:38" ht="14.25" thickTop="1" thickBot="1" x14ac:dyDescent="0.25">
      <c r="A27" s="92"/>
      <c r="B27" s="187"/>
      <c r="C27" s="170"/>
      <c r="D27" s="189" t="s">
        <v>179</v>
      </c>
      <c r="F27" s="33">
        <f>'A1 - PROGRAM'!O27+'A1 - PROGRAM'!O29+'A1 - PROGRAM'!O31+'A1 - PROGRAM'!O33+'A1 - PROGRAM'!O61</f>
        <v>121.15</v>
      </c>
      <c r="G27" s="33">
        <v>1700</v>
      </c>
      <c r="H27" s="33">
        <f t="shared" ref="H27:H30" si="0">F27*G27</f>
        <v>205955</v>
      </c>
      <c r="I27" s="450"/>
      <c r="J27" s="450"/>
      <c r="K27" s="145"/>
      <c r="L27" s="129"/>
      <c r="N27" s="92"/>
      <c r="AB27" s="92"/>
      <c r="AC27" s="92"/>
      <c r="AD27" s="351"/>
      <c r="AF27" s="352"/>
      <c r="AG27" s="352"/>
      <c r="AH27" s="352"/>
      <c r="AI27" s="452"/>
      <c r="AJ27" s="452"/>
    </row>
    <row r="28" spans="1:38" ht="14.25" thickTop="1" thickBot="1" x14ac:dyDescent="0.25">
      <c r="A28" s="92"/>
      <c r="B28" s="187"/>
      <c r="C28" s="170"/>
      <c r="D28" s="189" t="s">
        <v>208</v>
      </c>
      <c r="F28" s="33">
        <f>'A1 - PROGRAM'!O101+'A1 - PROGRAM'!O67+'A1 - PROGRAM'!O59+'A1 - PROGRAM'!O57+'A1 - PROGRAM'!O55+'A1 - PROGRAM'!O53+'A1 - PROGRAM'!O51+'A1 - PROGRAM'!O25</f>
        <v>7.9</v>
      </c>
      <c r="G28" s="33">
        <v>1700</v>
      </c>
      <c r="H28" s="33">
        <f t="shared" si="0"/>
        <v>13430</v>
      </c>
      <c r="I28" s="450"/>
      <c r="J28" s="450"/>
      <c r="K28" s="145"/>
      <c r="L28" s="129"/>
      <c r="N28" s="92"/>
      <c r="AB28" s="92"/>
      <c r="AC28" s="92"/>
      <c r="AD28" s="351"/>
      <c r="AF28" s="352"/>
      <c r="AG28" s="352"/>
      <c r="AH28" s="352"/>
      <c r="AI28" s="452"/>
      <c r="AJ28" s="452"/>
    </row>
    <row r="29" spans="1:38" ht="14.25" thickTop="1" thickBot="1" x14ac:dyDescent="0.25">
      <c r="A29" s="92"/>
      <c r="B29" s="187"/>
      <c r="C29" s="170"/>
      <c r="D29" s="189" t="s">
        <v>180</v>
      </c>
      <c r="F29" s="33">
        <f>'A1 - PROGRAM'!O83+'A1 - PROGRAM'!O81+'A1 - PROGRAM'!O69+'A1 - PROGRAM'!O65+'A1 - PROGRAM'!O63+'A1 - PROGRAM'!O39+'A1 - PROGRAM'!O37+'A1 - PROGRAM'!O35+'A1 - PROGRAM'!O23</f>
        <v>7.9</v>
      </c>
      <c r="G29" s="33">
        <v>1500</v>
      </c>
      <c r="H29" s="33">
        <f t="shared" si="0"/>
        <v>11850</v>
      </c>
      <c r="I29" s="450"/>
      <c r="J29" s="450"/>
      <c r="K29" s="145"/>
      <c r="L29" s="129"/>
      <c r="N29" s="92"/>
      <c r="AB29" s="92"/>
      <c r="AC29" s="92"/>
      <c r="AD29" s="351"/>
      <c r="AF29" s="352"/>
      <c r="AG29" s="352"/>
      <c r="AH29" s="352"/>
      <c r="AI29" s="452"/>
      <c r="AJ29" s="452"/>
    </row>
    <row r="30" spans="1:38" ht="14.25" thickTop="1" thickBot="1" x14ac:dyDescent="0.25">
      <c r="A30" s="92"/>
      <c r="B30" s="187"/>
      <c r="C30" s="170"/>
      <c r="D30" s="189" t="s">
        <v>217</v>
      </c>
      <c r="F30" s="33">
        <f>'A1 - PROGRAM'!O85+'A1 - PROGRAM'!O87+'A1 - PROGRAM'!O89+'A1 - PROGRAM'!O19+'A1 - PROGRAM'!O103</f>
        <v>59.35</v>
      </c>
      <c r="G30" s="361">
        <v>1500</v>
      </c>
      <c r="H30" s="33">
        <f t="shared" si="0"/>
        <v>89025</v>
      </c>
      <c r="I30" s="461"/>
      <c r="J30" s="462"/>
      <c r="K30" s="145"/>
      <c r="L30" s="129"/>
      <c r="N30" s="92"/>
      <c r="AB30" s="92"/>
      <c r="AC30" s="92"/>
      <c r="AD30" s="351"/>
      <c r="AF30" s="352"/>
      <c r="AG30" s="352"/>
      <c r="AH30" s="352"/>
      <c r="AI30" s="452"/>
      <c r="AJ30" s="452"/>
    </row>
    <row r="31" spans="1:38" ht="14.25" thickTop="1" thickBot="1" x14ac:dyDescent="0.25">
      <c r="A31" s="92"/>
      <c r="B31" s="187"/>
      <c r="C31" s="170"/>
      <c r="D31" s="189" t="s">
        <v>268</v>
      </c>
      <c r="F31" s="33">
        <f>'A1 - PROGRAM'!N8</f>
        <v>196.3</v>
      </c>
      <c r="G31" s="33">
        <v>230</v>
      </c>
      <c r="H31" s="33">
        <f>F31*G31</f>
        <v>45149</v>
      </c>
      <c r="I31" s="450"/>
      <c r="J31" s="450"/>
      <c r="K31" s="145"/>
      <c r="L31" s="129"/>
      <c r="N31" s="92"/>
      <c r="AB31" s="92"/>
      <c r="AC31" s="92"/>
    </row>
    <row r="32" spans="1:38" ht="5.25" customHeight="1" thickTop="1" thickBot="1" x14ac:dyDescent="0.25">
      <c r="A32" s="92"/>
      <c r="B32" s="187"/>
      <c r="C32" s="170"/>
      <c r="D32" s="434"/>
      <c r="F32" s="362"/>
      <c r="G32" s="362"/>
      <c r="H32" s="362"/>
      <c r="I32" s="435"/>
      <c r="J32" s="435"/>
      <c r="K32" s="145"/>
      <c r="L32" s="129"/>
      <c r="N32" s="92"/>
      <c r="AB32" s="92"/>
      <c r="AC32" s="92"/>
    </row>
    <row r="33" spans="1:36" ht="13.5" thickTop="1" x14ac:dyDescent="0.2">
      <c r="B33" s="225"/>
      <c r="C33" s="226"/>
      <c r="D33" s="227" t="s">
        <v>128</v>
      </c>
      <c r="E33" s="228"/>
      <c r="F33" s="195">
        <f>SUM(F27:F30)</f>
        <v>196.3</v>
      </c>
      <c r="G33" s="227"/>
      <c r="H33" s="229">
        <f>SUM(H27:H31)</f>
        <v>365409</v>
      </c>
      <c r="I33" s="227"/>
      <c r="J33" s="227"/>
      <c r="K33" s="162"/>
      <c r="L33" s="182"/>
      <c r="AD33" s="177"/>
      <c r="AE33" s="176"/>
      <c r="AF33" s="174"/>
      <c r="AG33" s="174"/>
      <c r="AH33" s="174"/>
      <c r="AI33" s="451"/>
      <c r="AJ33" s="451"/>
    </row>
    <row r="34" spans="1:36" ht="13.5" thickBot="1" x14ac:dyDescent="0.25">
      <c r="A34" s="92"/>
      <c r="B34" s="129"/>
      <c r="C34" s="173"/>
      <c r="K34" s="145"/>
      <c r="L34" s="129"/>
      <c r="N34" s="92"/>
      <c r="AB34" s="92"/>
      <c r="AC34" s="92"/>
      <c r="AD34" s="351"/>
      <c r="AF34" s="352"/>
      <c r="AG34" s="352"/>
      <c r="AH34" s="352"/>
      <c r="AI34" s="452"/>
      <c r="AJ34" s="452"/>
    </row>
    <row r="35" spans="1:36" ht="14.25" thickTop="1" thickBot="1" x14ac:dyDescent="0.25">
      <c r="A35" s="92"/>
      <c r="B35" s="187"/>
      <c r="C35" s="170"/>
      <c r="D35" s="189" t="s">
        <v>283</v>
      </c>
      <c r="F35" s="33">
        <v>1</v>
      </c>
      <c r="G35" s="33"/>
      <c r="H35" s="33">
        <v>20000</v>
      </c>
      <c r="I35" s="450"/>
      <c r="J35" s="450"/>
      <c r="K35" s="145"/>
      <c r="L35" s="129"/>
      <c r="N35" s="92"/>
      <c r="AB35" s="92"/>
      <c r="AC35" s="92"/>
    </row>
    <row r="36" spans="1:36" ht="5.25" customHeight="1" thickTop="1" thickBot="1" x14ac:dyDescent="0.25">
      <c r="A36" s="92"/>
      <c r="B36" s="187"/>
      <c r="C36" s="170"/>
      <c r="D36" s="434"/>
      <c r="F36" s="362"/>
      <c r="G36" s="362"/>
      <c r="H36" s="362"/>
      <c r="I36" s="435"/>
      <c r="J36" s="435"/>
      <c r="K36" s="145"/>
      <c r="L36" s="129"/>
      <c r="N36" s="92"/>
      <c r="AB36" s="92"/>
      <c r="AC36" s="92"/>
    </row>
    <row r="37" spans="1:36" ht="13.5" thickTop="1" x14ac:dyDescent="0.2">
      <c r="B37" s="225"/>
      <c r="C37" s="226"/>
      <c r="D37" s="227" t="s">
        <v>128</v>
      </c>
      <c r="E37" s="228"/>
      <c r="F37" s="195"/>
      <c r="G37" s="227"/>
      <c r="H37" s="229">
        <f>SUM(H35)</f>
        <v>20000</v>
      </c>
      <c r="I37" s="227"/>
      <c r="J37" s="227"/>
      <c r="K37" s="162"/>
      <c r="L37" s="182"/>
      <c r="AD37" s="177"/>
      <c r="AE37" s="176"/>
      <c r="AF37" s="174"/>
      <c r="AG37" s="174"/>
      <c r="AH37" s="174"/>
      <c r="AI37" s="451"/>
      <c r="AJ37" s="451"/>
    </row>
    <row r="38" spans="1:36" x14ac:dyDescent="0.2">
      <c r="A38" s="92"/>
      <c r="B38" s="129"/>
      <c r="C38" s="173"/>
      <c r="K38" s="145"/>
      <c r="L38" s="129"/>
      <c r="N38" s="92"/>
      <c r="AB38" s="92"/>
      <c r="AC38" s="92"/>
      <c r="AD38" s="351"/>
      <c r="AF38" s="352"/>
      <c r="AG38" s="352"/>
      <c r="AH38" s="352"/>
      <c r="AI38" s="452"/>
      <c r="AJ38" s="452"/>
    </row>
    <row r="39" spans="1:36" ht="18" customHeight="1" x14ac:dyDescent="0.2">
      <c r="B39" s="129"/>
      <c r="C39" s="173"/>
      <c r="D39" s="389" t="s">
        <v>242</v>
      </c>
      <c r="E39" s="344"/>
      <c r="F39" s="344"/>
      <c r="G39" s="344"/>
      <c r="H39" s="344"/>
      <c r="I39" s="344"/>
      <c r="L39" s="360"/>
      <c r="AD39" s="177"/>
      <c r="AE39" s="176"/>
      <c r="AF39" s="174"/>
      <c r="AG39" s="174"/>
      <c r="AH39" s="174"/>
      <c r="AI39" s="451"/>
      <c r="AJ39" s="451"/>
    </row>
    <row r="40" spans="1:36" ht="18" customHeight="1" thickBot="1" x14ac:dyDescent="0.25">
      <c r="A40" s="92"/>
      <c r="B40" s="129"/>
      <c r="C40" s="173"/>
      <c r="D40" s="177" t="s">
        <v>127</v>
      </c>
      <c r="E40" s="176"/>
      <c r="F40" s="174" t="s">
        <v>90</v>
      </c>
      <c r="G40" s="174" t="s">
        <v>125</v>
      </c>
      <c r="H40" s="174" t="s">
        <v>126</v>
      </c>
      <c r="I40" s="453" t="s">
        <v>91</v>
      </c>
      <c r="J40" s="453"/>
      <c r="K40" s="145"/>
      <c r="L40" s="129"/>
      <c r="N40" s="92"/>
      <c r="AB40" s="92"/>
      <c r="AC40" s="92"/>
      <c r="AD40" s="351"/>
      <c r="AF40" s="352"/>
      <c r="AG40" s="352"/>
      <c r="AH40" s="352"/>
      <c r="AI40" s="452"/>
      <c r="AJ40" s="452"/>
    </row>
    <row r="41" spans="1:36" ht="13.5" thickTop="1" x14ac:dyDescent="0.2">
      <c r="A41" s="92"/>
      <c r="B41" s="187"/>
      <c r="C41" s="170"/>
      <c r="D41" s="293" t="s">
        <v>243</v>
      </c>
      <c r="F41" s="292">
        <f>99.2</f>
        <v>99.2</v>
      </c>
      <c r="G41" s="292">
        <v>250</v>
      </c>
      <c r="H41" s="292">
        <f t="shared" ref="H41" si="1">F41*G41</f>
        <v>24800</v>
      </c>
      <c r="I41" s="454"/>
      <c r="J41" s="454"/>
      <c r="K41" s="145"/>
      <c r="L41" s="129"/>
      <c r="N41" s="92"/>
      <c r="AB41" s="92"/>
      <c r="AC41" s="92"/>
      <c r="AD41" s="351"/>
      <c r="AF41" s="352"/>
      <c r="AG41" s="352"/>
      <c r="AH41" s="352"/>
      <c r="AI41" s="452"/>
      <c r="AJ41" s="452"/>
    </row>
    <row r="42" spans="1:36" ht="4.5" customHeight="1" x14ac:dyDescent="0.2">
      <c r="A42" s="92"/>
      <c r="B42" s="436"/>
      <c r="C42" s="351"/>
      <c r="E42" s="352"/>
      <c r="F42" s="352"/>
      <c r="G42" s="352"/>
      <c r="H42" s="353"/>
      <c r="I42" s="353"/>
      <c r="K42" s="145"/>
      <c r="L42" s="129"/>
      <c r="N42" s="92"/>
      <c r="AB42" s="92"/>
      <c r="AC42" s="92"/>
      <c r="AD42" s="351"/>
      <c r="AF42" s="352"/>
      <c r="AG42" s="352"/>
      <c r="AH42" s="352"/>
      <c r="AI42" s="353"/>
      <c r="AJ42" s="353"/>
    </row>
    <row r="43" spans="1:36" x14ac:dyDescent="0.2">
      <c r="B43" s="225"/>
      <c r="C43" s="226"/>
      <c r="D43" s="355" t="s">
        <v>128</v>
      </c>
      <c r="E43" s="345"/>
      <c r="F43" s="356">
        <f>SUM(F41)</f>
        <v>99.2</v>
      </c>
      <c r="G43" s="355"/>
      <c r="H43" s="357">
        <f>SUM(H41:H42)</f>
        <v>24800</v>
      </c>
      <c r="I43" s="355"/>
      <c r="J43" s="355"/>
      <c r="K43" s="162"/>
      <c r="L43" s="182"/>
      <c r="AD43" s="177"/>
      <c r="AE43" s="176"/>
      <c r="AF43" s="174"/>
      <c r="AG43" s="174"/>
      <c r="AH43" s="174"/>
      <c r="AI43" s="451"/>
      <c r="AJ43" s="451"/>
    </row>
    <row r="44" spans="1:36" x14ac:dyDescent="0.2">
      <c r="A44" s="92"/>
      <c r="B44" s="436"/>
      <c r="C44" s="351"/>
      <c r="E44" s="352"/>
      <c r="F44" s="352"/>
      <c r="G44" s="352"/>
      <c r="H44" s="353"/>
      <c r="I44" s="353"/>
      <c r="K44" s="145"/>
      <c r="L44" s="129"/>
      <c r="N44" s="92"/>
      <c r="AB44" s="92"/>
      <c r="AC44" s="92"/>
      <c r="AD44" s="351"/>
      <c r="AF44" s="352"/>
      <c r="AG44" s="352"/>
      <c r="AH44" s="352"/>
      <c r="AI44" s="353"/>
      <c r="AJ44" s="353"/>
    </row>
    <row r="45" spans="1:36" x14ac:dyDescent="0.2">
      <c r="B45" s="225"/>
      <c r="C45" s="226"/>
      <c r="D45" s="355" t="s">
        <v>246</v>
      </c>
      <c r="E45" s="345"/>
      <c r="F45" s="356"/>
      <c r="G45" s="355"/>
      <c r="H45" s="404">
        <f>SUM(H33,H37,H43)</f>
        <v>410209</v>
      </c>
      <c r="I45" s="355"/>
      <c r="J45" s="355"/>
      <c r="K45" s="162"/>
      <c r="L45" s="182"/>
      <c r="AD45" s="177"/>
      <c r="AE45" s="176"/>
      <c r="AF45" s="174"/>
      <c r="AG45" s="174"/>
      <c r="AH45" s="174"/>
      <c r="AI45" s="451"/>
      <c r="AJ45" s="451"/>
    </row>
    <row r="46" spans="1:36" x14ac:dyDescent="0.2">
      <c r="A46" s="92"/>
      <c r="B46" s="129"/>
      <c r="C46" s="171"/>
      <c r="D46" s="172"/>
      <c r="E46" s="172"/>
      <c r="F46" s="172"/>
      <c r="G46" s="172"/>
      <c r="H46" s="172"/>
      <c r="I46" s="172"/>
      <c r="J46" s="172"/>
      <c r="K46" s="148"/>
      <c r="L46" s="129"/>
      <c r="N46" s="92"/>
      <c r="AB46" s="92"/>
      <c r="AC46" s="92"/>
      <c r="AD46" s="351"/>
      <c r="AF46" s="352"/>
      <c r="AG46" s="352"/>
      <c r="AH46" s="352"/>
      <c r="AI46" s="452"/>
      <c r="AJ46" s="452"/>
    </row>
    <row r="47" spans="1:36" x14ac:dyDescent="0.2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</row>
    <row r="48" spans="1:36" ht="12.6" customHeight="1" x14ac:dyDescent="0.2"/>
    <row r="49" spans="1:37" ht="18" x14ac:dyDescent="0.2">
      <c r="B49" s="182"/>
      <c r="C49" s="182"/>
      <c r="D49" s="183"/>
      <c r="E49" s="185"/>
      <c r="F49" s="184"/>
      <c r="G49" s="185"/>
      <c r="H49" s="185"/>
      <c r="I49" s="185"/>
      <c r="J49" s="186"/>
      <c r="K49" s="186"/>
      <c r="L49" s="129"/>
      <c r="O49" s="345"/>
      <c r="P49" s="345"/>
      <c r="Q49" s="346"/>
      <c r="R49" s="347"/>
      <c r="S49" s="348"/>
      <c r="T49" s="347"/>
      <c r="U49" s="347"/>
      <c r="V49" s="347"/>
      <c r="W49" s="349"/>
      <c r="X49" s="349"/>
      <c r="AB49" s="345"/>
      <c r="AC49" s="345"/>
      <c r="AD49" s="346"/>
      <c r="AE49" s="347"/>
      <c r="AF49" s="348"/>
      <c r="AG49" s="347"/>
      <c r="AH49" s="347"/>
      <c r="AI49" s="347"/>
      <c r="AJ49" s="349"/>
      <c r="AK49" s="349"/>
    </row>
    <row r="50" spans="1:37" ht="15.75" x14ac:dyDescent="0.2">
      <c r="B50" s="182"/>
      <c r="C50" s="237" t="s">
        <v>209</v>
      </c>
      <c r="D50" s="237"/>
      <c r="E50" s="237"/>
      <c r="F50" s="237"/>
      <c r="G50" s="237"/>
      <c r="H50" s="237"/>
      <c r="I50" s="237"/>
      <c r="J50" s="237"/>
      <c r="K50" s="186"/>
      <c r="L50" s="129"/>
      <c r="O50" s="345"/>
      <c r="P50" s="350"/>
      <c r="Q50" s="350"/>
      <c r="R50" s="350"/>
      <c r="S50" s="350"/>
      <c r="T50" s="350"/>
      <c r="U50" s="350"/>
      <c r="V50" s="350"/>
      <c r="W50" s="350"/>
      <c r="X50" s="349"/>
      <c r="AB50" s="345"/>
      <c r="AC50" s="350"/>
      <c r="AD50" s="350"/>
      <c r="AE50" s="350"/>
      <c r="AF50" s="350"/>
      <c r="AG50" s="350"/>
      <c r="AH50" s="350"/>
      <c r="AI50" s="350"/>
      <c r="AJ50" s="350"/>
      <c r="AK50" s="349"/>
    </row>
    <row r="51" spans="1:37" ht="25.5" customHeight="1" thickBot="1" x14ac:dyDescent="0.25">
      <c r="B51" s="129"/>
      <c r="C51" s="167"/>
      <c r="D51" s="367" t="s">
        <v>224</v>
      </c>
      <c r="E51" s="169"/>
      <c r="F51" s="169"/>
      <c r="G51" s="169"/>
      <c r="H51" s="190"/>
      <c r="I51" s="190"/>
      <c r="J51" s="95"/>
      <c r="K51" s="144"/>
      <c r="L51" s="129"/>
      <c r="Q51" s="343"/>
      <c r="R51" s="344"/>
      <c r="S51" s="344"/>
      <c r="T51" s="344"/>
      <c r="U51" s="344"/>
      <c r="V51" s="344"/>
      <c r="AD51" s="343"/>
      <c r="AE51" s="344"/>
      <c r="AF51" s="344"/>
      <c r="AG51" s="344"/>
      <c r="AH51" s="344"/>
      <c r="AI51" s="344"/>
    </row>
    <row r="52" spans="1:37" ht="13.5" thickBot="1" x14ac:dyDescent="0.25">
      <c r="B52" s="129"/>
      <c r="C52" s="173"/>
      <c r="D52" s="177" t="s">
        <v>127</v>
      </c>
      <c r="E52" s="176"/>
      <c r="F52" s="174" t="s">
        <v>90</v>
      </c>
      <c r="G52" s="467" t="s">
        <v>91</v>
      </c>
      <c r="H52" s="467"/>
      <c r="I52" s="467"/>
      <c r="J52" s="467"/>
      <c r="K52" s="145"/>
      <c r="L52" s="129"/>
      <c r="Q52" s="177"/>
      <c r="R52" s="176"/>
      <c r="S52" s="174"/>
      <c r="T52" s="464"/>
      <c r="U52" s="464"/>
      <c r="V52" s="464"/>
      <c r="W52" s="464"/>
      <c r="AD52" s="177"/>
      <c r="AE52" s="176"/>
      <c r="AF52" s="174"/>
      <c r="AG52" s="464"/>
      <c r="AH52" s="464"/>
      <c r="AI52" s="464"/>
      <c r="AJ52" s="464"/>
    </row>
    <row r="53" spans="1:37" ht="77.25" customHeight="1" thickTop="1" thickBot="1" x14ac:dyDescent="0.25">
      <c r="A53" s="92"/>
      <c r="B53" s="187"/>
      <c r="C53" s="170"/>
      <c r="D53" s="189" t="s">
        <v>188</v>
      </c>
      <c r="F53" s="33">
        <v>1879</v>
      </c>
      <c r="G53" s="468" t="s">
        <v>221</v>
      </c>
      <c r="H53" s="469"/>
      <c r="I53" s="469"/>
      <c r="J53" s="470"/>
      <c r="K53" s="145"/>
      <c r="L53" s="129"/>
      <c r="N53" s="92"/>
      <c r="O53" s="92"/>
      <c r="P53" s="92"/>
      <c r="Q53" s="351"/>
      <c r="S53" s="352"/>
      <c r="T53" s="466"/>
      <c r="U53" s="466"/>
      <c r="V53" s="466"/>
      <c r="W53" s="466"/>
      <c r="AB53" s="92"/>
      <c r="AC53" s="92"/>
      <c r="AD53" s="351"/>
      <c r="AF53" s="352"/>
      <c r="AG53" s="466"/>
      <c r="AH53" s="466"/>
      <c r="AI53" s="466"/>
      <c r="AJ53" s="466"/>
    </row>
    <row r="54" spans="1:37" ht="14.25" thickTop="1" thickBot="1" x14ac:dyDescent="0.25">
      <c r="B54" s="129"/>
      <c r="C54" s="173"/>
      <c r="D54" s="177" t="s">
        <v>127</v>
      </c>
      <c r="E54" s="176"/>
      <c r="F54" s="174" t="s">
        <v>193</v>
      </c>
      <c r="G54" s="463" t="s">
        <v>91</v>
      </c>
      <c r="H54" s="463"/>
      <c r="I54" s="463"/>
      <c r="J54" s="463"/>
      <c r="K54" s="145"/>
      <c r="L54" s="129"/>
      <c r="Q54" s="177"/>
      <c r="R54" s="176"/>
      <c r="S54" s="174"/>
      <c r="T54" s="464"/>
      <c r="U54" s="464"/>
      <c r="V54" s="464"/>
      <c r="W54" s="464"/>
      <c r="AD54" s="177"/>
      <c r="AE54" s="176"/>
      <c r="AF54" s="174"/>
      <c r="AG54" s="464"/>
      <c r="AH54" s="464"/>
      <c r="AI54" s="464"/>
      <c r="AJ54" s="464"/>
    </row>
    <row r="55" spans="1:37" ht="24" thickTop="1" thickBot="1" x14ac:dyDescent="0.25">
      <c r="A55" s="92"/>
      <c r="B55" s="187"/>
      <c r="C55" s="170"/>
      <c r="D55" s="189" t="s">
        <v>189</v>
      </c>
      <c r="F55" s="33">
        <v>1</v>
      </c>
      <c r="G55" s="465" t="s">
        <v>204</v>
      </c>
      <c r="H55" s="450"/>
      <c r="I55" s="450"/>
      <c r="J55" s="450"/>
      <c r="K55" s="145"/>
      <c r="L55" s="129"/>
      <c r="N55" s="92"/>
      <c r="O55" s="92"/>
      <c r="P55" s="92"/>
      <c r="Q55" s="351"/>
      <c r="S55" s="352"/>
      <c r="T55" s="466"/>
      <c r="U55" s="452"/>
      <c r="V55" s="452"/>
      <c r="W55" s="452"/>
      <c r="AB55" s="92"/>
      <c r="AC55" s="92"/>
      <c r="AD55" s="351"/>
      <c r="AF55" s="352"/>
      <c r="AG55" s="466"/>
      <c r="AH55" s="452"/>
      <c r="AI55" s="452"/>
      <c r="AJ55" s="452"/>
    </row>
    <row r="56" spans="1:37" ht="18.75" customHeight="1" thickTop="1" thickBot="1" x14ac:dyDescent="0.25">
      <c r="A56" s="92"/>
      <c r="B56" s="187"/>
      <c r="C56" s="170"/>
      <c r="D56" s="189" t="s">
        <v>190</v>
      </c>
      <c r="F56" s="33">
        <v>1</v>
      </c>
      <c r="G56" s="465" t="s">
        <v>205</v>
      </c>
      <c r="H56" s="450"/>
      <c r="I56" s="450"/>
      <c r="J56" s="450"/>
      <c r="K56" s="145"/>
      <c r="L56" s="129"/>
      <c r="N56" s="92"/>
      <c r="O56" s="92"/>
      <c r="P56" s="92"/>
      <c r="Q56" s="351"/>
      <c r="S56" s="352"/>
      <c r="T56" s="466"/>
      <c r="U56" s="452"/>
      <c r="V56" s="452"/>
      <c r="W56" s="452"/>
      <c r="AB56" s="92"/>
      <c r="AC56" s="92"/>
      <c r="AD56" s="351"/>
      <c r="AF56" s="352"/>
      <c r="AG56" s="466"/>
      <c r="AH56" s="452"/>
      <c r="AI56" s="452"/>
      <c r="AJ56" s="452"/>
    </row>
    <row r="57" spans="1:37" ht="18.75" customHeight="1" thickTop="1" thickBot="1" x14ac:dyDescent="0.25">
      <c r="A57" s="92"/>
      <c r="B57" s="187"/>
      <c r="C57" s="170"/>
      <c r="D57" s="189" t="s">
        <v>191</v>
      </c>
      <c r="F57" s="33">
        <v>2</v>
      </c>
      <c r="G57" s="472"/>
      <c r="H57" s="472"/>
      <c r="I57" s="472"/>
      <c r="J57" s="472"/>
      <c r="K57" s="145"/>
      <c r="L57" s="129"/>
      <c r="N57" s="92"/>
      <c r="O57" s="92"/>
      <c r="P57" s="92"/>
      <c r="Q57" s="351"/>
      <c r="S57" s="352"/>
      <c r="T57" s="473"/>
      <c r="U57" s="473"/>
      <c r="V57" s="473"/>
      <c r="W57" s="473"/>
      <c r="AB57" s="92"/>
      <c r="AC57" s="92"/>
      <c r="AD57" s="351"/>
      <c r="AF57" s="352"/>
      <c r="AG57" s="473"/>
      <c r="AH57" s="473"/>
      <c r="AI57" s="473"/>
      <c r="AJ57" s="473"/>
    </row>
    <row r="58" spans="1:37" ht="18.75" customHeight="1" thickTop="1" thickBot="1" x14ac:dyDescent="0.25">
      <c r="A58" s="92"/>
      <c r="B58" s="187"/>
      <c r="C58" s="170"/>
      <c r="D58" s="189" t="s">
        <v>194</v>
      </c>
      <c r="F58" s="33">
        <v>1</v>
      </c>
      <c r="G58" s="461" t="s">
        <v>206</v>
      </c>
      <c r="H58" s="471"/>
      <c r="I58" s="471"/>
      <c r="J58" s="462"/>
      <c r="K58" s="145"/>
      <c r="L58" s="129"/>
      <c r="N58" s="92"/>
      <c r="O58" s="92"/>
      <c r="P58" s="92"/>
      <c r="Q58" s="351"/>
      <c r="S58" s="352"/>
      <c r="T58" s="452"/>
      <c r="U58" s="452"/>
      <c r="V58" s="452"/>
      <c r="W58" s="452"/>
      <c r="AB58" s="92"/>
      <c r="AC58" s="92"/>
      <c r="AD58" s="351"/>
      <c r="AF58" s="352"/>
      <c r="AG58" s="452"/>
      <c r="AH58" s="452"/>
      <c r="AI58" s="452"/>
      <c r="AJ58" s="452"/>
    </row>
    <row r="59" spans="1:37" ht="18.75" customHeight="1" thickTop="1" thickBot="1" x14ac:dyDescent="0.25">
      <c r="A59" s="92"/>
      <c r="B59" s="187"/>
      <c r="C59" s="170"/>
      <c r="D59" s="189" t="s">
        <v>195</v>
      </c>
      <c r="F59" s="33">
        <v>1</v>
      </c>
      <c r="G59" s="461" t="s">
        <v>207</v>
      </c>
      <c r="H59" s="471"/>
      <c r="I59" s="471"/>
      <c r="J59" s="462"/>
      <c r="K59" s="145"/>
      <c r="L59" s="129"/>
      <c r="N59" s="92"/>
      <c r="O59" s="92"/>
      <c r="P59" s="92"/>
      <c r="Q59" s="351"/>
      <c r="S59" s="352"/>
      <c r="T59" s="452"/>
      <c r="U59" s="452"/>
      <c r="V59" s="452"/>
      <c r="W59" s="452"/>
      <c r="AB59" s="92"/>
      <c r="AC59" s="92"/>
      <c r="AD59" s="351"/>
      <c r="AF59" s="352"/>
      <c r="AG59" s="452"/>
      <c r="AH59" s="452"/>
      <c r="AI59" s="452"/>
      <c r="AJ59" s="452"/>
    </row>
    <row r="60" spans="1:37" ht="18.75" customHeight="1" thickTop="1" thickBot="1" x14ac:dyDescent="0.25">
      <c r="A60" s="92"/>
      <c r="B60" s="187"/>
      <c r="C60" s="170"/>
      <c r="D60" s="189" t="s">
        <v>196</v>
      </c>
      <c r="F60" s="33">
        <v>1</v>
      </c>
      <c r="G60" s="472"/>
      <c r="H60" s="472"/>
      <c r="I60" s="472"/>
      <c r="J60" s="472"/>
      <c r="K60" s="145"/>
      <c r="L60" s="129"/>
      <c r="N60" s="92"/>
      <c r="O60" s="92"/>
      <c r="P60" s="92"/>
      <c r="Q60" s="351"/>
      <c r="S60" s="352"/>
      <c r="T60" s="473"/>
      <c r="U60" s="473"/>
      <c r="V60" s="473"/>
      <c r="W60" s="473"/>
      <c r="AB60" s="92"/>
      <c r="AC60" s="92"/>
      <c r="AD60" s="351"/>
      <c r="AF60" s="352"/>
      <c r="AG60" s="473"/>
      <c r="AH60" s="473"/>
      <c r="AI60" s="473"/>
      <c r="AJ60" s="473"/>
    </row>
    <row r="61" spans="1:37" ht="18.75" customHeight="1" thickTop="1" thickBot="1" x14ac:dyDescent="0.25">
      <c r="A61" s="92"/>
      <c r="B61" s="187"/>
      <c r="C61" s="170"/>
      <c r="D61" s="189" t="s">
        <v>197</v>
      </c>
      <c r="F61" s="33">
        <v>1</v>
      </c>
      <c r="G61" s="468" t="s">
        <v>203</v>
      </c>
      <c r="H61" s="469"/>
      <c r="I61" s="469"/>
      <c r="J61" s="470"/>
      <c r="K61" s="145"/>
      <c r="L61" s="129"/>
      <c r="N61" s="92"/>
      <c r="O61" s="92"/>
      <c r="P61" s="92"/>
      <c r="Q61" s="351"/>
      <c r="S61" s="352"/>
      <c r="T61" s="466"/>
      <c r="U61" s="466"/>
      <c r="V61" s="466"/>
      <c r="W61" s="466"/>
      <c r="AB61" s="92"/>
      <c r="AC61" s="92"/>
      <c r="AD61" s="351"/>
      <c r="AF61" s="352"/>
      <c r="AG61" s="466"/>
      <c r="AH61" s="466"/>
      <c r="AI61" s="466"/>
      <c r="AJ61" s="466"/>
    </row>
    <row r="62" spans="1:37" ht="18.75" customHeight="1" thickTop="1" thickBot="1" x14ac:dyDescent="0.25">
      <c r="A62" s="92"/>
      <c r="B62" s="187"/>
      <c r="C62" s="170"/>
      <c r="D62" s="189" t="s">
        <v>257</v>
      </c>
      <c r="F62" s="33">
        <v>1</v>
      </c>
      <c r="G62" s="474"/>
      <c r="H62" s="475"/>
      <c r="I62" s="475"/>
      <c r="J62" s="476"/>
      <c r="K62" s="145"/>
      <c r="L62" s="129"/>
      <c r="N62" s="92"/>
      <c r="O62" s="92"/>
      <c r="P62" s="92"/>
      <c r="Q62" s="351"/>
      <c r="S62" s="352"/>
      <c r="T62" s="473"/>
      <c r="U62" s="473"/>
      <c r="V62" s="473"/>
      <c r="W62" s="473"/>
      <c r="AB62" s="92"/>
      <c r="AC62" s="92"/>
      <c r="AD62" s="351"/>
      <c r="AF62" s="352"/>
      <c r="AG62" s="473"/>
      <c r="AH62" s="473"/>
      <c r="AI62" s="473"/>
      <c r="AJ62" s="473"/>
    </row>
    <row r="63" spans="1:37" ht="18.75" customHeight="1" thickTop="1" thickBot="1" x14ac:dyDescent="0.25">
      <c r="A63" s="92"/>
      <c r="B63" s="187"/>
      <c r="C63" s="170"/>
      <c r="D63" s="189" t="s">
        <v>258</v>
      </c>
      <c r="F63" s="33">
        <v>1</v>
      </c>
      <c r="G63" s="474"/>
      <c r="H63" s="475"/>
      <c r="I63" s="475"/>
      <c r="J63" s="476"/>
      <c r="K63" s="145"/>
      <c r="L63" s="129"/>
      <c r="N63" s="92"/>
      <c r="O63" s="92"/>
      <c r="P63" s="92"/>
      <c r="Q63" s="351"/>
      <c r="S63" s="352"/>
      <c r="T63" s="473"/>
      <c r="U63" s="473"/>
      <c r="V63" s="473"/>
      <c r="W63" s="473"/>
      <c r="AB63" s="92"/>
      <c r="AC63" s="92"/>
      <c r="AD63" s="351"/>
      <c r="AF63" s="352"/>
      <c r="AG63" s="473"/>
      <c r="AH63" s="473"/>
      <c r="AI63" s="473"/>
      <c r="AJ63" s="473"/>
    </row>
    <row r="64" spans="1:37" ht="18.75" customHeight="1" thickTop="1" thickBot="1" x14ac:dyDescent="0.25">
      <c r="A64" s="92"/>
      <c r="B64" s="187"/>
      <c r="C64" s="170"/>
      <c r="D64" s="189" t="s">
        <v>259</v>
      </c>
      <c r="F64" s="33">
        <v>1</v>
      </c>
      <c r="G64" s="461" t="s">
        <v>260</v>
      </c>
      <c r="H64" s="471"/>
      <c r="I64" s="471"/>
      <c r="J64" s="462"/>
      <c r="K64" s="145"/>
      <c r="L64" s="129"/>
      <c r="N64" s="92"/>
      <c r="O64" s="92"/>
      <c r="P64" s="92"/>
      <c r="Q64" s="351"/>
      <c r="S64" s="352"/>
      <c r="T64" s="473"/>
      <c r="U64" s="473"/>
      <c r="V64" s="473"/>
      <c r="W64" s="473"/>
      <c r="AB64" s="92"/>
      <c r="AC64" s="92"/>
      <c r="AD64" s="351"/>
      <c r="AF64" s="352"/>
      <c r="AG64" s="473"/>
      <c r="AH64" s="473"/>
      <c r="AI64" s="473"/>
      <c r="AJ64" s="473"/>
    </row>
    <row r="65" spans="1:38" ht="18.75" customHeight="1" thickTop="1" thickBot="1" x14ac:dyDescent="0.25">
      <c r="A65" s="92"/>
      <c r="B65" s="187"/>
      <c r="C65" s="170"/>
      <c r="D65" s="189" t="s">
        <v>261</v>
      </c>
      <c r="F65" s="33">
        <v>2</v>
      </c>
      <c r="G65" s="461" t="s">
        <v>262</v>
      </c>
      <c r="H65" s="471"/>
      <c r="I65" s="471"/>
      <c r="J65" s="462"/>
      <c r="K65" s="145"/>
      <c r="L65" s="129"/>
      <c r="N65" s="92"/>
      <c r="O65" s="92"/>
      <c r="P65" s="92"/>
      <c r="Q65" s="351"/>
      <c r="S65" s="352"/>
      <c r="T65" s="473"/>
      <c r="U65" s="473"/>
      <c r="V65" s="473"/>
      <c r="W65" s="473"/>
      <c r="AB65" s="92"/>
      <c r="AC65" s="92"/>
      <c r="AD65" s="351"/>
      <c r="AF65" s="352"/>
      <c r="AG65" s="473"/>
      <c r="AH65" s="473"/>
      <c r="AI65" s="473"/>
      <c r="AJ65" s="473"/>
    </row>
    <row r="66" spans="1:38" ht="9" customHeight="1" thickTop="1" x14ac:dyDescent="0.2">
      <c r="A66" s="92"/>
      <c r="B66" s="187"/>
      <c r="C66" s="170"/>
      <c r="F66" s="194"/>
      <c r="G66" s="194"/>
      <c r="H66" s="194"/>
      <c r="K66" s="145"/>
      <c r="L66" s="129"/>
      <c r="N66" s="92"/>
      <c r="O66" s="92"/>
      <c r="P66" s="92"/>
      <c r="AB66" s="92"/>
      <c r="AC66" s="92"/>
    </row>
    <row r="67" spans="1:38" x14ac:dyDescent="0.2">
      <c r="A67" s="224"/>
      <c r="B67" s="225"/>
      <c r="C67" s="226"/>
      <c r="D67" s="227" t="s">
        <v>128</v>
      </c>
      <c r="E67" s="228"/>
      <c r="F67" s="195"/>
      <c r="G67" s="227"/>
      <c r="H67" s="396">
        <v>265000</v>
      </c>
      <c r="I67" s="227"/>
      <c r="J67" s="227"/>
      <c r="K67" s="162"/>
      <c r="L67" s="182"/>
      <c r="N67" s="224"/>
      <c r="O67" s="224"/>
      <c r="P67" s="224"/>
      <c r="Q67" s="355"/>
      <c r="R67" s="345"/>
      <c r="S67" s="356"/>
      <c r="T67" s="355"/>
      <c r="U67" s="357"/>
      <c r="V67" s="355"/>
      <c r="W67" s="355"/>
      <c r="X67" s="345"/>
      <c r="Y67" s="345"/>
      <c r="AB67" s="224"/>
      <c r="AC67" s="224"/>
      <c r="AD67" s="355"/>
      <c r="AE67" s="345"/>
      <c r="AF67" s="356"/>
      <c r="AG67" s="355"/>
      <c r="AH67" s="357"/>
      <c r="AI67" s="355"/>
      <c r="AJ67" s="355"/>
      <c r="AK67" s="345"/>
      <c r="AL67" s="345"/>
    </row>
    <row r="68" spans="1:38" ht="25.5" customHeight="1" thickBot="1" x14ac:dyDescent="0.25">
      <c r="A68" s="224"/>
      <c r="B68" s="225"/>
      <c r="C68" s="226"/>
      <c r="D68" s="366" t="s">
        <v>231</v>
      </c>
      <c r="E68" s="345"/>
      <c r="F68" s="356"/>
      <c r="G68" s="355"/>
      <c r="H68" s="357"/>
      <c r="I68" s="355"/>
      <c r="J68" s="355"/>
      <c r="K68" s="162"/>
      <c r="L68" s="182"/>
      <c r="N68" s="224"/>
      <c r="O68" s="224"/>
      <c r="P68" s="224"/>
      <c r="Q68" s="355"/>
      <c r="R68" s="345"/>
      <c r="S68" s="356"/>
      <c r="T68" s="355"/>
      <c r="U68" s="357"/>
      <c r="V68" s="355"/>
      <c r="W68" s="355"/>
      <c r="X68" s="345"/>
      <c r="Y68" s="345"/>
      <c r="AB68" s="224"/>
      <c r="AC68" s="224"/>
      <c r="AD68" s="355"/>
      <c r="AE68" s="345"/>
      <c r="AF68" s="356"/>
      <c r="AG68" s="355"/>
      <c r="AH68" s="357"/>
      <c r="AI68" s="355"/>
      <c r="AJ68" s="355"/>
      <c r="AK68" s="345"/>
      <c r="AL68" s="345"/>
    </row>
    <row r="69" spans="1:38" ht="14.25" thickTop="1" thickBot="1" x14ac:dyDescent="0.25">
      <c r="B69" s="129"/>
      <c r="C69" s="173"/>
      <c r="D69" s="177" t="s">
        <v>127</v>
      </c>
      <c r="E69" s="176"/>
      <c r="F69" s="174" t="s">
        <v>229</v>
      </c>
      <c r="G69" s="365" t="s">
        <v>225</v>
      </c>
      <c r="H69" s="341" t="s">
        <v>126</v>
      </c>
      <c r="I69" s="477" t="s">
        <v>91</v>
      </c>
      <c r="J69" s="477"/>
      <c r="K69" s="145"/>
      <c r="L69" s="129"/>
      <c r="Q69" s="177"/>
      <c r="R69" s="176"/>
      <c r="S69" s="174"/>
      <c r="T69" s="464"/>
      <c r="U69" s="464"/>
      <c r="V69" s="464"/>
      <c r="W69" s="464"/>
      <c r="AD69" s="177"/>
      <c r="AE69" s="176"/>
      <c r="AF69" s="174"/>
      <c r="AG69" s="464"/>
      <c r="AH69" s="464"/>
      <c r="AI69" s="464"/>
      <c r="AJ69" s="464"/>
    </row>
    <row r="70" spans="1:38" ht="24" customHeight="1" thickTop="1" thickBot="1" x14ac:dyDescent="0.25">
      <c r="A70" s="92"/>
      <c r="B70" s="187"/>
      <c r="C70" s="170"/>
      <c r="D70" s="189" t="s">
        <v>232</v>
      </c>
      <c r="F70" s="33">
        <v>320</v>
      </c>
      <c r="G70" s="342">
        <v>12</v>
      </c>
      <c r="H70" s="342">
        <f t="shared" ref="H70" si="2">F70*G70</f>
        <v>3840</v>
      </c>
      <c r="I70" s="468" t="s">
        <v>282</v>
      </c>
      <c r="J70" s="470"/>
      <c r="K70" s="145"/>
      <c r="L70" s="129"/>
      <c r="N70" s="92"/>
      <c r="O70" s="92"/>
      <c r="P70" s="92"/>
      <c r="Q70" s="351"/>
      <c r="S70" s="352"/>
      <c r="T70" s="452"/>
      <c r="U70" s="452"/>
      <c r="V70" s="452"/>
      <c r="W70" s="452"/>
      <c r="AB70" s="92"/>
      <c r="AC70" s="92"/>
      <c r="AD70" s="351"/>
      <c r="AF70" s="352"/>
      <c r="AG70" s="452"/>
      <c r="AH70" s="452"/>
      <c r="AI70" s="452"/>
      <c r="AJ70" s="452"/>
    </row>
    <row r="71" spans="1:38" ht="14.25" thickTop="1" thickBot="1" x14ac:dyDescent="0.25">
      <c r="A71" s="92"/>
      <c r="B71" s="187"/>
      <c r="C71" s="170"/>
      <c r="D71" s="189" t="s">
        <v>226</v>
      </c>
      <c r="F71" s="33">
        <v>1</v>
      </c>
      <c r="G71" s="342"/>
      <c r="H71" s="342">
        <v>1000</v>
      </c>
      <c r="I71" s="461" t="s">
        <v>230</v>
      </c>
      <c r="J71" s="462"/>
      <c r="K71" s="145"/>
      <c r="L71" s="129"/>
      <c r="N71" s="92"/>
      <c r="O71" s="92"/>
      <c r="P71" s="92"/>
      <c r="Q71" s="351"/>
      <c r="S71" s="352"/>
      <c r="T71" s="452"/>
      <c r="U71" s="452"/>
      <c r="V71" s="452"/>
      <c r="W71" s="452"/>
      <c r="AB71" s="92"/>
      <c r="AC71" s="92"/>
      <c r="AD71" s="351"/>
      <c r="AF71" s="352"/>
      <c r="AG71" s="452"/>
      <c r="AH71" s="452"/>
      <c r="AI71" s="452"/>
      <c r="AJ71" s="452"/>
    </row>
    <row r="72" spans="1:38" ht="14.25" thickTop="1" thickBot="1" x14ac:dyDescent="0.25">
      <c r="A72" s="92"/>
      <c r="B72" s="187"/>
      <c r="C72" s="170"/>
      <c r="D72" s="189" t="s">
        <v>227</v>
      </c>
      <c r="F72" s="33">
        <v>1</v>
      </c>
      <c r="G72" s="342"/>
      <c r="H72" s="342">
        <v>3000</v>
      </c>
      <c r="I72" s="461" t="s">
        <v>230</v>
      </c>
      <c r="J72" s="462"/>
      <c r="K72" s="145"/>
      <c r="L72" s="129"/>
      <c r="N72" s="92"/>
      <c r="O72" s="92"/>
      <c r="P72" s="92"/>
      <c r="Q72" s="351"/>
      <c r="S72" s="352"/>
      <c r="T72" s="473"/>
      <c r="U72" s="473"/>
      <c r="V72" s="473"/>
      <c r="W72" s="473"/>
      <c r="AB72" s="92"/>
      <c r="AC72" s="92"/>
      <c r="AD72" s="351"/>
      <c r="AF72" s="352"/>
      <c r="AG72" s="473"/>
      <c r="AH72" s="473"/>
      <c r="AI72" s="473"/>
      <c r="AJ72" s="473"/>
    </row>
    <row r="73" spans="1:38" ht="14.25" customHeight="1" thickTop="1" thickBot="1" x14ac:dyDescent="0.25">
      <c r="A73" s="92"/>
      <c r="B73" s="187"/>
      <c r="C73" s="170"/>
      <c r="D73" s="189" t="s">
        <v>228</v>
      </c>
      <c r="F73" s="33">
        <v>4</v>
      </c>
      <c r="G73" s="342">
        <v>300</v>
      </c>
      <c r="H73" s="342">
        <f t="shared" ref="H73" si="3">F73*G73</f>
        <v>1200</v>
      </c>
      <c r="I73" s="461" t="s">
        <v>281</v>
      </c>
      <c r="J73" s="462"/>
      <c r="K73" s="145"/>
      <c r="L73" s="129"/>
      <c r="N73" s="92"/>
      <c r="O73" s="92"/>
      <c r="P73" s="92"/>
      <c r="Q73" s="351"/>
      <c r="S73" s="352"/>
      <c r="T73" s="466"/>
      <c r="U73" s="466"/>
      <c r="V73" s="466"/>
      <c r="W73" s="466"/>
      <c r="AB73" s="92"/>
      <c r="AC73" s="92"/>
      <c r="AD73" s="351"/>
      <c r="AF73" s="352"/>
      <c r="AG73" s="466"/>
      <c r="AH73" s="466"/>
      <c r="AI73" s="466"/>
      <c r="AJ73" s="466"/>
    </row>
    <row r="74" spans="1:38" ht="36.75" customHeight="1" thickTop="1" thickBot="1" x14ac:dyDescent="0.25">
      <c r="A74" s="92"/>
      <c r="B74" s="187"/>
      <c r="C74" s="170"/>
      <c r="D74" s="368" t="s">
        <v>233</v>
      </c>
      <c r="F74" s="362"/>
      <c r="G74" s="363"/>
      <c r="H74" s="363"/>
      <c r="I74" s="363"/>
      <c r="J74" s="363"/>
      <c r="K74" s="145"/>
      <c r="L74" s="129"/>
      <c r="N74" s="92"/>
      <c r="O74" s="92"/>
      <c r="P74" s="92"/>
      <c r="Q74" s="351"/>
      <c r="S74" s="352"/>
      <c r="T74" s="354"/>
      <c r="U74" s="354"/>
      <c r="V74" s="354"/>
      <c r="W74" s="354"/>
      <c r="AB74" s="92"/>
      <c r="AC74" s="92"/>
      <c r="AD74" s="351"/>
      <c r="AF74" s="352"/>
      <c r="AG74" s="354"/>
      <c r="AH74" s="354"/>
      <c r="AI74" s="354"/>
      <c r="AJ74" s="354"/>
    </row>
    <row r="75" spans="1:38" ht="21.75" customHeight="1" thickTop="1" thickBot="1" x14ac:dyDescent="0.25">
      <c r="A75" s="92"/>
      <c r="B75" s="187"/>
      <c r="C75" s="170"/>
      <c r="D75" s="189" t="s">
        <v>234</v>
      </c>
      <c r="F75" s="33">
        <v>164</v>
      </c>
      <c r="G75" s="342">
        <v>145</v>
      </c>
      <c r="H75" s="342">
        <f t="shared" ref="H75:H80" si="4">F75*G75</f>
        <v>23780</v>
      </c>
      <c r="I75" s="478" t="s">
        <v>276</v>
      </c>
      <c r="J75" s="479"/>
      <c r="K75" s="145"/>
      <c r="L75" s="129"/>
      <c r="N75" s="92"/>
      <c r="O75" s="92"/>
      <c r="P75" s="92"/>
      <c r="Q75" s="351"/>
      <c r="S75" s="352"/>
      <c r="T75" s="352"/>
      <c r="U75" s="352"/>
      <c r="V75" s="452"/>
      <c r="W75" s="452"/>
      <c r="AB75" s="92"/>
      <c r="AC75" s="92"/>
      <c r="AD75" s="351"/>
      <c r="AF75" s="352"/>
      <c r="AG75" s="352"/>
      <c r="AH75" s="352"/>
      <c r="AI75" s="452"/>
      <c r="AJ75" s="452"/>
    </row>
    <row r="76" spans="1:38" ht="24.75" customHeight="1" thickTop="1" thickBot="1" x14ac:dyDescent="0.25">
      <c r="A76" s="92"/>
      <c r="B76" s="187"/>
      <c r="C76" s="170"/>
      <c r="D76" s="189" t="s">
        <v>235</v>
      </c>
      <c r="F76" s="33">
        <f>364.7+313.6</f>
        <v>678.3</v>
      </c>
      <c r="G76" s="342">
        <v>26</v>
      </c>
      <c r="H76" s="342">
        <f t="shared" si="4"/>
        <v>17635.8</v>
      </c>
      <c r="I76" s="478"/>
      <c r="J76" s="479"/>
      <c r="K76" s="145"/>
      <c r="L76" s="129"/>
      <c r="N76" s="92"/>
      <c r="O76" s="92"/>
      <c r="P76" s="92"/>
      <c r="Q76" s="351"/>
      <c r="S76" s="352"/>
      <c r="T76" s="352"/>
      <c r="U76" s="352"/>
      <c r="V76" s="452"/>
      <c r="W76" s="452"/>
      <c r="AB76" s="92"/>
      <c r="AC76" s="92"/>
      <c r="AD76" s="351"/>
      <c r="AF76" s="352"/>
      <c r="AG76" s="352"/>
      <c r="AH76" s="352"/>
      <c r="AI76" s="452"/>
      <c r="AJ76" s="452"/>
    </row>
    <row r="77" spans="1:38" ht="24.75" customHeight="1" thickTop="1" thickBot="1" x14ac:dyDescent="0.25">
      <c r="A77" s="92"/>
      <c r="B77" s="187"/>
      <c r="C77" s="170"/>
      <c r="D77" s="189" t="s">
        <v>272</v>
      </c>
      <c r="F77" s="33">
        <v>26.4</v>
      </c>
      <c r="G77" s="342">
        <v>500</v>
      </c>
      <c r="H77" s="342">
        <f t="shared" ref="H77:H78" si="5">F77*G77</f>
        <v>13200</v>
      </c>
      <c r="I77" s="478"/>
      <c r="J77" s="479"/>
      <c r="K77" s="145"/>
      <c r="L77" s="129"/>
      <c r="N77" s="92"/>
      <c r="O77" s="92"/>
      <c r="P77" s="92"/>
      <c r="Q77" s="351"/>
      <c r="S77" s="352"/>
      <c r="T77" s="352"/>
      <c r="U77" s="352"/>
      <c r="V77" s="452"/>
      <c r="W77" s="452"/>
      <c r="AB77" s="92"/>
      <c r="AC77" s="92"/>
      <c r="AD77" s="351"/>
      <c r="AF77" s="352"/>
      <c r="AG77" s="352"/>
      <c r="AH77" s="352"/>
      <c r="AI77" s="452"/>
      <c r="AJ77" s="452"/>
    </row>
    <row r="78" spans="1:38" ht="17.25" customHeight="1" thickTop="1" thickBot="1" x14ac:dyDescent="0.25">
      <c r="A78" s="92"/>
      <c r="B78" s="187"/>
      <c r="C78" s="170"/>
      <c r="D78" s="189" t="s">
        <v>273</v>
      </c>
      <c r="F78" s="33">
        <v>1800</v>
      </c>
      <c r="G78" s="342">
        <v>58</v>
      </c>
      <c r="H78" s="342">
        <f t="shared" si="5"/>
        <v>104400</v>
      </c>
      <c r="I78" s="480" t="s">
        <v>274</v>
      </c>
      <c r="J78" s="481"/>
      <c r="K78" s="145"/>
      <c r="L78" s="129"/>
      <c r="N78" s="92"/>
      <c r="O78" s="92"/>
      <c r="P78" s="92"/>
      <c r="Q78" s="351"/>
      <c r="S78" s="352"/>
      <c r="T78" s="352"/>
      <c r="U78" s="352"/>
      <c r="V78" s="452"/>
      <c r="W78" s="452"/>
      <c r="AB78" s="92"/>
      <c r="AC78" s="92"/>
      <c r="AD78" s="351"/>
      <c r="AF78" s="352"/>
      <c r="AG78" s="352"/>
      <c r="AH78" s="352"/>
      <c r="AI78" s="452"/>
      <c r="AJ78" s="452"/>
    </row>
    <row r="79" spans="1:38" ht="24.75" customHeight="1" thickTop="1" thickBot="1" x14ac:dyDescent="0.25">
      <c r="A79" s="92"/>
      <c r="B79" s="187"/>
      <c r="C79" s="170"/>
      <c r="D79" s="189" t="s">
        <v>275</v>
      </c>
      <c r="F79" s="33">
        <v>1800</v>
      </c>
      <c r="G79" s="342">
        <v>192</v>
      </c>
      <c r="H79" s="342">
        <f t="shared" si="4"/>
        <v>345600</v>
      </c>
      <c r="I79" s="480" t="s">
        <v>279</v>
      </c>
      <c r="J79" s="481"/>
      <c r="K79" s="145"/>
      <c r="L79" s="129"/>
      <c r="N79" s="92"/>
      <c r="O79" s="92"/>
      <c r="P79" s="92"/>
      <c r="Q79" s="351"/>
      <c r="S79" s="352"/>
      <c r="T79" s="352"/>
      <c r="U79" s="352"/>
      <c r="V79" s="452"/>
      <c r="W79" s="452"/>
      <c r="AB79" s="92"/>
      <c r="AC79" s="92"/>
      <c r="AD79" s="351"/>
      <c r="AF79" s="352"/>
      <c r="AG79" s="352"/>
      <c r="AH79" s="352"/>
      <c r="AI79" s="452"/>
      <c r="AJ79" s="452"/>
    </row>
    <row r="80" spans="1:38" ht="15" customHeight="1" thickTop="1" thickBot="1" x14ac:dyDescent="0.25">
      <c r="A80" s="92"/>
      <c r="B80" s="187"/>
      <c r="C80" s="170"/>
      <c r="D80" s="189" t="s">
        <v>269</v>
      </c>
      <c r="F80" s="33">
        <v>1</v>
      </c>
      <c r="G80" s="342">
        <f>37000+21000+30000</f>
        <v>88000</v>
      </c>
      <c r="H80" s="342">
        <f t="shared" si="4"/>
        <v>88000</v>
      </c>
      <c r="I80" s="468" t="s">
        <v>277</v>
      </c>
      <c r="J80" s="470"/>
      <c r="K80" s="145"/>
      <c r="L80" s="129"/>
      <c r="N80" s="92"/>
      <c r="O80" s="92"/>
      <c r="P80" s="92"/>
      <c r="Q80" s="351"/>
      <c r="S80" s="352"/>
      <c r="T80" s="352"/>
      <c r="U80" s="352"/>
      <c r="V80" s="353"/>
      <c r="W80" s="353"/>
      <c r="AB80" s="92"/>
      <c r="AC80" s="92"/>
      <c r="AD80" s="351"/>
      <c r="AF80" s="352"/>
      <c r="AG80" s="352"/>
      <c r="AH80" s="352"/>
      <c r="AI80" s="353"/>
      <c r="AJ80" s="353"/>
    </row>
    <row r="81" spans="1:38" ht="15" customHeight="1" thickTop="1" thickBot="1" x14ac:dyDescent="0.25">
      <c r="A81" s="92"/>
      <c r="B81" s="187"/>
      <c r="C81" s="170"/>
      <c r="D81" s="189" t="s">
        <v>267</v>
      </c>
      <c r="F81" s="33">
        <v>2</v>
      </c>
      <c r="G81" s="342">
        <v>5950</v>
      </c>
      <c r="H81" s="342">
        <f t="shared" ref="H81" si="6">F81*G81</f>
        <v>11900</v>
      </c>
      <c r="I81" s="468"/>
      <c r="J81" s="470"/>
      <c r="K81" s="145"/>
      <c r="L81" s="129"/>
      <c r="N81" s="92"/>
      <c r="O81" s="92"/>
      <c r="P81" s="92"/>
      <c r="Q81" s="351"/>
      <c r="S81" s="352"/>
      <c r="T81" s="352"/>
      <c r="U81" s="352"/>
      <c r="V81" s="353"/>
      <c r="W81" s="353"/>
      <c r="AB81" s="92"/>
      <c r="AC81" s="92"/>
      <c r="AD81" s="351"/>
      <c r="AF81" s="352"/>
      <c r="AG81" s="352"/>
      <c r="AH81" s="352"/>
      <c r="AI81" s="353"/>
      <c r="AJ81" s="353"/>
    </row>
    <row r="82" spans="1:38" ht="13.5" thickTop="1" x14ac:dyDescent="0.2">
      <c r="A82" s="92"/>
      <c r="B82" s="187"/>
      <c r="C82" s="170"/>
      <c r="F82" s="194"/>
      <c r="G82" s="194"/>
      <c r="H82" s="194"/>
      <c r="K82" s="145"/>
      <c r="L82" s="129"/>
      <c r="N82" s="92"/>
      <c r="O82" s="92"/>
      <c r="P82" s="92"/>
      <c r="AB82" s="92"/>
      <c r="AC82" s="92"/>
    </row>
    <row r="83" spans="1:38" ht="14.25" customHeight="1" x14ac:dyDescent="0.2">
      <c r="A83" s="224"/>
      <c r="B83" s="225"/>
      <c r="C83" s="226"/>
      <c r="D83" s="373" t="s">
        <v>128</v>
      </c>
      <c r="E83" s="374"/>
      <c r="F83" s="375"/>
      <c r="G83" s="373"/>
      <c r="H83" s="397">
        <f>SUM(H70:H81)</f>
        <v>613555.80000000005</v>
      </c>
      <c r="I83" s="373"/>
      <c r="J83" s="373"/>
      <c r="K83" s="162"/>
      <c r="L83" s="182"/>
      <c r="N83" s="224"/>
      <c r="O83" s="224"/>
      <c r="P83" s="224"/>
      <c r="Q83" s="355"/>
      <c r="R83" s="345"/>
      <c r="S83" s="356"/>
      <c r="T83" s="355"/>
      <c r="U83" s="357"/>
      <c r="V83" s="355"/>
      <c r="W83" s="355"/>
      <c r="X83" s="345"/>
      <c r="Y83" s="345"/>
      <c r="AB83" s="224"/>
      <c r="AC83" s="224"/>
      <c r="AD83" s="355"/>
      <c r="AE83" s="345"/>
      <c r="AF83" s="356"/>
      <c r="AG83" s="355"/>
      <c r="AH83" s="357"/>
      <c r="AI83" s="355"/>
      <c r="AJ83" s="355"/>
      <c r="AK83" s="345"/>
      <c r="AL83" s="345"/>
    </row>
    <row r="84" spans="1:38" ht="9" customHeight="1" x14ac:dyDescent="0.2">
      <c r="A84" s="224"/>
      <c r="B84" s="225"/>
      <c r="C84" s="226"/>
      <c r="D84" s="398"/>
      <c r="E84" s="399"/>
      <c r="F84" s="400"/>
      <c r="G84" s="398"/>
      <c r="H84" s="401"/>
      <c r="I84" s="398"/>
      <c r="J84" s="398"/>
      <c r="K84" s="162"/>
      <c r="L84" s="182"/>
      <c r="N84" s="224"/>
      <c r="O84" s="224"/>
      <c r="P84" s="224"/>
      <c r="Q84" s="355"/>
      <c r="R84" s="345"/>
      <c r="S84" s="356"/>
      <c r="T84" s="355"/>
      <c r="U84" s="357"/>
      <c r="V84" s="355"/>
      <c r="W84" s="355"/>
      <c r="X84" s="345"/>
      <c r="Y84" s="345"/>
      <c r="AB84" s="224"/>
      <c r="AC84" s="224"/>
      <c r="AD84" s="355"/>
      <c r="AE84" s="345"/>
      <c r="AF84" s="356"/>
      <c r="AG84" s="355"/>
      <c r="AH84" s="357"/>
      <c r="AI84" s="355"/>
      <c r="AJ84" s="355"/>
      <c r="AK84" s="345"/>
      <c r="AL84" s="345"/>
    </row>
    <row r="85" spans="1:38" ht="21" customHeight="1" x14ac:dyDescent="0.2">
      <c r="B85" s="129"/>
      <c r="C85" s="173"/>
      <c r="D85" s="369" t="s">
        <v>236</v>
      </c>
      <c r="E85" s="129"/>
      <c r="F85" s="129"/>
      <c r="G85" s="129"/>
      <c r="H85" s="129"/>
      <c r="I85" s="129"/>
      <c r="J85" s="129"/>
      <c r="K85" s="145"/>
      <c r="L85" s="129"/>
    </row>
    <row r="86" spans="1:38" ht="13.5" thickBot="1" x14ac:dyDescent="0.25">
      <c r="B86" s="129"/>
      <c r="C86" s="173"/>
      <c r="D86" s="177" t="s">
        <v>127</v>
      </c>
      <c r="E86" s="176"/>
      <c r="F86" s="174" t="s">
        <v>193</v>
      </c>
      <c r="G86" s="174" t="s">
        <v>192</v>
      </c>
      <c r="H86" s="174" t="s">
        <v>126</v>
      </c>
      <c r="I86" s="453" t="s">
        <v>91</v>
      </c>
      <c r="J86" s="453"/>
      <c r="K86" s="145"/>
      <c r="L86" s="129"/>
      <c r="Q86" s="177"/>
      <c r="R86" s="176"/>
      <c r="S86" s="174"/>
      <c r="T86" s="174"/>
      <c r="U86" s="174"/>
      <c r="V86" s="451"/>
      <c r="W86" s="451"/>
      <c r="AD86" s="177"/>
      <c r="AE86" s="176"/>
      <c r="AF86" s="174"/>
      <c r="AG86" s="174"/>
      <c r="AH86" s="174"/>
      <c r="AI86" s="451"/>
      <c r="AJ86" s="451"/>
    </row>
    <row r="87" spans="1:38" ht="27" customHeight="1" thickTop="1" thickBot="1" x14ac:dyDescent="0.25">
      <c r="A87" s="92"/>
      <c r="B87" s="187"/>
      <c r="C87" s="170"/>
      <c r="D87" s="189" t="s">
        <v>199</v>
      </c>
      <c r="F87" s="33">
        <v>1</v>
      </c>
      <c r="G87" s="33">
        <v>26000</v>
      </c>
      <c r="H87" s="33">
        <f t="shared" ref="H87:H89" si="7">F87*G87</f>
        <v>26000</v>
      </c>
      <c r="I87" s="468" t="s">
        <v>263</v>
      </c>
      <c r="J87" s="470"/>
      <c r="K87" s="145"/>
      <c r="L87" s="129"/>
      <c r="N87" s="92"/>
      <c r="O87" s="92"/>
      <c r="P87" s="92"/>
      <c r="Q87" s="351"/>
      <c r="S87" s="352"/>
      <c r="T87" s="352"/>
      <c r="U87" s="352"/>
      <c r="V87" s="466"/>
      <c r="W87" s="466"/>
      <c r="AB87" s="92"/>
      <c r="AC87" s="92"/>
      <c r="AD87" s="351"/>
      <c r="AF87" s="352"/>
      <c r="AG87" s="352"/>
      <c r="AH87" s="352"/>
      <c r="AI87" s="466"/>
      <c r="AJ87" s="466"/>
    </row>
    <row r="88" spans="1:38" ht="24" thickTop="1" thickBot="1" x14ac:dyDescent="0.25">
      <c r="A88" s="92"/>
      <c r="B88" s="187"/>
      <c r="C88" s="170"/>
      <c r="D88" s="189" t="s">
        <v>201</v>
      </c>
      <c r="F88" s="33">
        <v>1</v>
      </c>
      <c r="G88" s="33">
        <v>6800</v>
      </c>
      <c r="H88" s="33">
        <f t="shared" si="7"/>
        <v>6800</v>
      </c>
      <c r="I88" s="450"/>
      <c r="J88" s="450"/>
      <c r="K88" s="145"/>
      <c r="L88" s="129"/>
      <c r="N88" s="92"/>
      <c r="O88" s="92"/>
      <c r="P88" s="92"/>
      <c r="Q88" s="351"/>
      <c r="S88" s="352"/>
      <c r="T88" s="352"/>
      <c r="U88" s="352"/>
      <c r="V88" s="452"/>
      <c r="W88" s="452"/>
      <c r="AB88" s="92"/>
      <c r="AC88" s="92"/>
      <c r="AD88" s="351"/>
      <c r="AF88" s="352"/>
      <c r="AG88" s="352"/>
      <c r="AH88" s="352"/>
      <c r="AI88" s="452"/>
      <c r="AJ88" s="452"/>
    </row>
    <row r="89" spans="1:38" ht="14.25" thickTop="1" thickBot="1" x14ac:dyDescent="0.25">
      <c r="A89" s="92"/>
      <c r="B89" s="187"/>
      <c r="C89" s="170"/>
      <c r="D89" s="189" t="s">
        <v>202</v>
      </c>
      <c r="F89" s="33">
        <v>1</v>
      </c>
      <c r="G89" s="33">
        <v>1500</v>
      </c>
      <c r="H89" s="33">
        <f t="shared" si="7"/>
        <v>1500</v>
      </c>
      <c r="I89" s="461"/>
      <c r="J89" s="462"/>
      <c r="K89" s="145"/>
      <c r="L89" s="129"/>
      <c r="N89" s="92"/>
      <c r="O89" s="92"/>
      <c r="P89" s="92"/>
      <c r="Q89" s="351"/>
      <c r="S89" s="352"/>
      <c r="T89" s="352"/>
      <c r="U89" s="352"/>
      <c r="V89" s="452"/>
      <c r="W89" s="452"/>
      <c r="AB89" s="92"/>
      <c r="AC89" s="92"/>
      <c r="AD89" s="351"/>
      <c r="AF89" s="352"/>
      <c r="AG89" s="352"/>
      <c r="AH89" s="352"/>
      <c r="AI89" s="452"/>
      <c r="AJ89" s="452"/>
    </row>
    <row r="90" spans="1:38" ht="9.75" customHeight="1" thickTop="1" x14ac:dyDescent="0.2">
      <c r="A90" s="92"/>
      <c r="B90" s="187"/>
      <c r="C90" s="170"/>
      <c r="F90" s="194"/>
      <c r="G90" s="194"/>
      <c r="H90" s="194"/>
      <c r="K90" s="145"/>
      <c r="L90" s="129"/>
      <c r="N90" s="92"/>
      <c r="O90" s="92"/>
      <c r="P90" s="92"/>
      <c r="AB90" s="92"/>
      <c r="AC90" s="92"/>
    </row>
    <row r="91" spans="1:38" ht="13.5" customHeight="1" x14ac:dyDescent="0.2">
      <c r="A91" s="224"/>
      <c r="B91" s="225"/>
      <c r="C91" s="226"/>
      <c r="D91" s="227" t="s">
        <v>128</v>
      </c>
      <c r="E91" s="228"/>
      <c r="F91" s="195"/>
      <c r="G91" s="227"/>
      <c r="H91" s="396">
        <f>SUM(H87:H89)</f>
        <v>34300</v>
      </c>
      <c r="I91" s="227"/>
      <c r="J91" s="227"/>
      <c r="K91" s="162"/>
      <c r="L91" s="182"/>
      <c r="N91" s="224"/>
      <c r="O91" s="224"/>
      <c r="P91" s="224"/>
      <c r="Q91" s="355"/>
      <c r="R91" s="345"/>
      <c r="S91" s="356"/>
      <c r="T91" s="355"/>
      <c r="U91" s="357"/>
      <c r="V91" s="355"/>
      <c r="W91" s="355"/>
      <c r="X91" s="345"/>
      <c r="Y91" s="345"/>
      <c r="AB91" s="224"/>
      <c r="AC91" s="224"/>
      <c r="AD91" s="355"/>
      <c r="AE91" s="345"/>
      <c r="AF91" s="356"/>
      <c r="AG91" s="355"/>
      <c r="AH91" s="357"/>
      <c r="AI91" s="355"/>
      <c r="AJ91" s="355"/>
      <c r="AK91" s="345"/>
      <c r="AL91" s="345"/>
    </row>
    <row r="92" spans="1:38" ht="9" customHeight="1" x14ac:dyDescent="0.2">
      <c r="A92" s="224"/>
      <c r="B92" s="225"/>
      <c r="C92" s="402"/>
      <c r="D92" s="355"/>
      <c r="E92" s="345"/>
      <c r="F92" s="356"/>
      <c r="G92" s="355"/>
      <c r="H92" s="357"/>
      <c r="I92" s="355"/>
      <c r="J92" s="355"/>
      <c r="K92" s="345"/>
      <c r="L92" s="403"/>
      <c r="N92" s="224"/>
      <c r="O92" s="224"/>
      <c r="P92" s="224"/>
      <c r="Q92" s="355"/>
      <c r="R92" s="345"/>
      <c r="S92" s="356"/>
      <c r="T92" s="355"/>
      <c r="U92" s="357"/>
      <c r="V92" s="355"/>
      <c r="W92" s="355"/>
      <c r="X92" s="345"/>
      <c r="Y92" s="345"/>
      <c r="AB92" s="224"/>
      <c r="AC92" s="224"/>
      <c r="AD92" s="355"/>
      <c r="AE92" s="345"/>
      <c r="AF92" s="356"/>
      <c r="AG92" s="355"/>
      <c r="AH92" s="357"/>
      <c r="AI92" s="355"/>
      <c r="AJ92" s="355"/>
      <c r="AK92" s="345"/>
      <c r="AL92" s="345"/>
    </row>
    <row r="93" spans="1:38" x14ac:dyDescent="0.2">
      <c r="B93" s="129"/>
      <c r="C93" s="231"/>
      <c r="D93" s="231"/>
      <c r="E93" s="231"/>
      <c r="F93" s="231"/>
      <c r="G93" s="231"/>
      <c r="H93" s="231"/>
      <c r="I93" s="231"/>
      <c r="J93" s="231"/>
      <c r="K93" s="231"/>
      <c r="L93" s="129"/>
    </row>
    <row r="95" spans="1:38" ht="18" x14ac:dyDescent="0.2">
      <c r="B95" s="182"/>
      <c r="C95" s="182"/>
      <c r="D95" s="183"/>
      <c r="E95" s="185"/>
      <c r="F95" s="184"/>
      <c r="G95" s="185"/>
      <c r="H95" s="185"/>
      <c r="I95" s="185"/>
      <c r="J95" s="186"/>
      <c r="K95" s="186"/>
      <c r="L95" s="129"/>
      <c r="O95" s="345"/>
      <c r="P95" s="345"/>
      <c r="Q95" s="346"/>
      <c r="R95" s="347"/>
      <c r="S95" s="348"/>
      <c r="T95" s="347"/>
      <c r="U95" s="347"/>
      <c r="V95" s="347"/>
      <c r="W95" s="349"/>
      <c r="X95" s="349"/>
      <c r="AB95" s="345"/>
      <c r="AC95" s="345"/>
      <c r="AD95" s="346"/>
      <c r="AE95" s="347"/>
      <c r="AF95" s="348"/>
      <c r="AG95" s="347"/>
      <c r="AH95" s="347"/>
      <c r="AI95" s="347"/>
      <c r="AJ95" s="349"/>
      <c r="AK95" s="349"/>
    </row>
    <row r="96" spans="1:38" ht="15.75" x14ac:dyDescent="0.2">
      <c r="B96" s="182"/>
      <c r="C96" s="237" t="s">
        <v>121</v>
      </c>
      <c r="D96" s="237"/>
      <c r="E96" s="237"/>
      <c r="F96" s="237"/>
      <c r="G96" s="237"/>
      <c r="H96" s="237"/>
      <c r="I96" s="237"/>
      <c r="J96" s="237"/>
      <c r="K96" s="186"/>
      <c r="L96" s="129"/>
      <c r="O96" s="345"/>
      <c r="P96" s="350"/>
      <c r="Q96" s="350"/>
      <c r="R96" s="350"/>
      <c r="S96" s="350"/>
      <c r="T96" s="350"/>
      <c r="U96" s="350"/>
      <c r="V96" s="350"/>
      <c r="W96" s="350"/>
      <c r="X96" s="349"/>
      <c r="AB96" s="345"/>
      <c r="AC96" s="350"/>
      <c r="AD96" s="350"/>
      <c r="AE96" s="350"/>
      <c r="AF96" s="350"/>
      <c r="AG96" s="350"/>
      <c r="AH96" s="350"/>
      <c r="AI96" s="350"/>
      <c r="AJ96" s="350"/>
      <c r="AK96" s="349"/>
    </row>
    <row r="97" spans="1:38" ht="16.5" thickBot="1" x14ac:dyDescent="0.25">
      <c r="B97" s="129"/>
      <c r="C97" s="167"/>
      <c r="D97" s="168"/>
      <c r="E97" s="169"/>
      <c r="F97" s="169"/>
      <c r="G97" s="169"/>
      <c r="H97" s="190"/>
      <c r="I97" s="190"/>
      <c r="J97" s="95"/>
      <c r="K97" s="144"/>
      <c r="L97" s="129"/>
      <c r="Q97" s="343"/>
      <c r="R97" s="344"/>
      <c r="S97" s="344"/>
      <c r="T97" s="344"/>
      <c r="U97" s="344"/>
      <c r="V97" s="344"/>
      <c r="AD97" s="343"/>
      <c r="AE97" s="344"/>
      <c r="AF97" s="344"/>
      <c r="AG97" s="344"/>
      <c r="AH97" s="344"/>
      <c r="AI97" s="344"/>
    </row>
    <row r="98" spans="1:38" ht="13.5" thickBot="1" x14ac:dyDescent="0.25">
      <c r="B98" s="129"/>
      <c r="C98" s="173"/>
      <c r="D98" s="177" t="s">
        <v>173</v>
      </c>
      <c r="E98" s="176"/>
      <c r="F98" s="174" t="s">
        <v>172</v>
      </c>
      <c r="G98" s="174" t="s">
        <v>125</v>
      </c>
      <c r="H98" s="174" t="s">
        <v>126</v>
      </c>
      <c r="I98" s="453" t="s">
        <v>91</v>
      </c>
      <c r="J98" s="453"/>
      <c r="K98" s="145"/>
      <c r="L98" s="129"/>
      <c r="Q98" s="177"/>
      <c r="R98" s="176"/>
      <c r="S98" s="174"/>
      <c r="T98" s="174"/>
      <c r="U98" s="174"/>
      <c r="V98" s="451"/>
      <c r="W98" s="451"/>
      <c r="AD98" s="177"/>
      <c r="AE98" s="176"/>
      <c r="AF98" s="174"/>
      <c r="AG98" s="174"/>
      <c r="AH98" s="174"/>
      <c r="AI98" s="451"/>
      <c r="AJ98" s="451"/>
    </row>
    <row r="99" spans="1:38" ht="16.5" customHeight="1" thickTop="1" thickBot="1" x14ac:dyDescent="0.25">
      <c r="A99" s="92"/>
      <c r="B99" s="187"/>
      <c r="C99" s="170"/>
      <c r="D99" s="189" t="s">
        <v>174</v>
      </c>
      <c r="F99" s="166">
        <v>1508</v>
      </c>
      <c r="G99" s="33">
        <v>130</v>
      </c>
      <c r="H99" s="33">
        <f>F99*G99</f>
        <v>196040</v>
      </c>
      <c r="I99" s="450"/>
      <c r="J99" s="450"/>
      <c r="K99" s="145"/>
      <c r="L99" s="129"/>
      <c r="N99" s="92"/>
      <c r="O99" s="92"/>
      <c r="P99" s="92"/>
      <c r="Q99" s="351"/>
      <c r="S99" s="358"/>
      <c r="T99" s="352"/>
      <c r="U99" s="352"/>
      <c r="V99" s="452"/>
      <c r="W99" s="452"/>
      <c r="AB99" s="92"/>
      <c r="AC99" s="92"/>
      <c r="AD99" s="351"/>
      <c r="AF99" s="358"/>
      <c r="AG99" s="352"/>
      <c r="AH99" s="352"/>
      <c r="AI99" s="452"/>
      <c r="AJ99" s="452"/>
    </row>
    <row r="100" spans="1:38" ht="16.5" customHeight="1" thickTop="1" thickBot="1" x14ac:dyDescent="0.25">
      <c r="A100" s="92"/>
      <c r="B100" s="187"/>
      <c r="C100" s="170"/>
      <c r="D100" s="189" t="s">
        <v>175</v>
      </c>
      <c r="F100" s="166">
        <f>120.5+235.6</f>
        <v>356.1</v>
      </c>
      <c r="G100" s="33">
        <v>250</v>
      </c>
      <c r="H100" s="33">
        <f>F100*G100</f>
        <v>89025</v>
      </c>
      <c r="I100" s="450"/>
      <c r="J100" s="450"/>
      <c r="K100" s="145"/>
      <c r="L100" s="129"/>
      <c r="N100" s="92"/>
      <c r="O100" s="92"/>
      <c r="P100" s="92"/>
      <c r="Q100" s="351"/>
      <c r="S100" s="358"/>
      <c r="T100" s="352"/>
      <c r="U100" s="352"/>
      <c r="V100" s="452"/>
      <c r="W100" s="452"/>
      <c r="AB100" s="92"/>
      <c r="AC100" s="92"/>
      <c r="AD100" s="351"/>
      <c r="AF100" s="358"/>
      <c r="AG100" s="352"/>
      <c r="AH100" s="352"/>
      <c r="AI100" s="452"/>
      <c r="AJ100" s="452"/>
    </row>
    <row r="101" spans="1:38" ht="16.5" customHeight="1" thickTop="1" thickBot="1" x14ac:dyDescent="0.25">
      <c r="A101" s="92"/>
      <c r="B101" s="187"/>
      <c r="C101" s="170"/>
      <c r="D101" s="189" t="s">
        <v>177</v>
      </c>
      <c r="F101" s="166">
        <f>1122.6+240+54.3+8.2</f>
        <v>1425.1</v>
      </c>
      <c r="G101" s="33">
        <v>25</v>
      </c>
      <c r="H101" s="33">
        <f>F101*G101</f>
        <v>35627.5</v>
      </c>
      <c r="I101" s="450"/>
      <c r="J101" s="450"/>
      <c r="K101" s="145"/>
      <c r="L101" s="129"/>
      <c r="N101" s="92"/>
      <c r="O101" s="92"/>
      <c r="P101" s="92"/>
      <c r="Q101" s="351"/>
      <c r="S101" s="358"/>
      <c r="T101" s="352"/>
      <c r="U101" s="352"/>
      <c r="V101" s="452"/>
      <c r="W101" s="452"/>
      <c r="AB101" s="92"/>
      <c r="AC101" s="92"/>
      <c r="AD101" s="351"/>
      <c r="AF101" s="358"/>
      <c r="AG101" s="352"/>
      <c r="AH101" s="352"/>
      <c r="AI101" s="452"/>
      <c r="AJ101" s="452"/>
    </row>
    <row r="102" spans="1:38" ht="16.5" customHeight="1" thickTop="1" thickBot="1" x14ac:dyDescent="0.25">
      <c r="A102" s="92"/>
      <c r="B102" s="187"/>
      <c r="C102" s="170"/>
      <c r="D102" s="189" t="s">
        <v>178</v>
      </c>
      <c r="F102" s="166">
        <v>30</v>
      </c>
      <c r="G102" s="33">
        <v>50</v>
      </c>
      <c r="H102" s="33">
        <f>F102*G102</f>
        <v>1500</v>
      </c>
      <c r="I102" s="450"/>
      <c r="J102" s="450"/>
      <c r="K102" s="145"/>
      <c r="L102" s="129"/>
      <c r="N102" s="92"/>
      <c r="O102" s="92"/>
      <c r="P102" s="92"/>
      <c r="Q102" s="351"/>
      <c r="S102" s="358"/>
      <c r="T102" s="352"/>
      <c r="U102" s="352"/>
      <c r="V102" s="452"/>
      <c r="W102" s="452"/>
      <c r="AB102" s="92"/>
      <c r="AC102" s="92"/>
      <c r="AD102" s="351"/>
      <c r="AF102" s="358"/>
      <c r="AG102" s="352"/>
      <c r="AH102" s="352"/>
      <c r="AI102" s="452"/>
      <c r="AJ102" s="452"/>
    </row>
    <row r="103" spans="1:38" ht="13.5" thickTop="1" x14ac:dyDescent="0.2">
      <c r="A103" s="92"/>
      <c r="B103" s="187"/>
      <c r="C103" s="170"/>
      <c r="F103" s="194"/>
      <c r="G103" s="194"/>
      <c r="H103" s="194"/>
      <c r="K103" s="145"/>
      <c r="L103" s="129"/>
      <c r="N103" s="92"/>
      <c r="O103" s="92"/>
      <c r="P103" s="92"/>
      <c r="AB103" s="92"/>
      <c r="AC103" s="92"/>
    </row>
    <row r="104" spans="1:38" x14ac:dyDescent="0.2">
      <c r="A104" s="224"/>
      <c r="B104" s="225"/>
      <c r="C104" s="226"/>
      <c r="D104" s="227" t="s">
        <v>128</v>
      </c>
      <c r="E104" s="228"/>
      <c r="F104" s="195">
        <f>SUM(F99:F102)</f>
        <v>3319.2</v>
      </c>
      <c r="G104" s="227"/>
      <c r="H104" s="396">
        <f>SUM(H99:H102)</f>
        <v>322192.5</v>
      </c>
      <c r="I104" s="227"/>
      <c r="J104" s="227"/>
      <c r="K104" s="162"/>
      <c r="L104" s="182"/>
      <c r="N104" s="224"/>
      <c r="O104" s="224"/>
      <c r="P104" s="224"/>
      <c r="Q104" s="355"/>
      <c r="R104" s="345"/>
      <c r="S104" s="356"/>
      <c r="T104" s="355"/>
      <c r="U104" s="357"/>
      <c r="V104" s="355"/>
      <c r="W104" s="355"/>
      <c r="X104" s="345"/>
      <c r="Y104" s="345"/>
      <c r="AB104" s="224"/>
      <c r="AC104" s="224"/>
      <c r="AD104" s="355"/>
      <c r="AE104" s="345"/>
      <c r="AF104" s="356"/>
      <c r="AG104" s="355"/>
      <c r="AH104" s="357"/>
      <c r="AI104" s="355"/>
      <c r="AJ104" s="355"/>
      <c r="AK104" s="345"/>
      <c r="AL104" s="345"/>
    </row>
    <row r="105" spans="1:38" x14ac:dyDescent="0.2">
      <c r="B105" s="129"/>
      <c r="C105" s="171"/>
      <c r="D105" s="172"/>
      <c r="E105" s="172"/>
      <c r="F105" s="172"/>
      <c r="G105" s="172"/>
      <c r="H105" s="172"/>
      <c r="I105" s="172"/>
      <c r="J105" s="172"/>
      <c r="K105" s="148"/>
      <c r="L105" s="129"/>
    </row>
    <row r="106" spans="1:38" x14ac:dyDescent="0.2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</row>
    <row r="108" spans="1:38" x14ac:dyDescent="0.2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</row>
    <row r="109" spans="1:38" ht="32.25" customHeight="1" x14ac:dyDescent="0.2">
      <c r="A109" s="224"/>
      <c r="B109" s="225"/>
      <c r="C109" s="376"/>
      <c r="D109" s="377" t="s">
        <v>240</v>
      </c>
      <c r="E109" s="378"/>
      <c r="F109" s="379"/>
      <c r="G109" s="377"/>
      <c r="H109" s="380">
        <f>SUM(H45,H67,H83,H104)</f>
        <v>1610957.3</v>
      </c>
      <c r="I109" s="377"/>
      <c r="J109" s="377"/>
      <c r="K109" s="381"/>
      <c r="L109" s="182"/>
      <c r="N109" s="224"/>
      <c r="O109" s="224"/>
      <c r="P109" s="224"/>
      <c r="Q109" s="355"/>
      <c r="R109" s="345"/>
      <c r="S109" s="356"/>
      <c r="T109" s="355"/>
      <c r="U109" s="357"/>
      <c r="V109" s="355"/>
      <c r="W109" s="355"/>
      <c r="X109" s="345"/>
      <c r="Y109" s="345"/>
      <c r="AB109" s="224"/>
      <c r="AC109" s="224"/>
      <c r="AD109" s="355"/>
      <c r="AE109" s="345"/>
      <c r="AF109" s="356"/>
      <c r="AG109" s="355"/>
      <c r="AH109" s="357"/>
      <c r="AI109" s="355"/>
      <c r="AJ109" s="355"/>
      <c r="AK109" s="345"/>
      <c r="AL109" s="345"/>
    </row>
    <row r="110" spans="1:38" ht="29.25" customHeight="1" x14ac:dyDescent="0.2">
      <c r="B110" s="129"/>
      <c r="C110" s="382"/>
      <c r="D110" s="383" t="s">
        <v>241</v>
      </c>
      <c r="E110" s="384"/>
      <c r="F110" s="385"/>
      <c r="G110" s="383"/>
      <c r="H110" s="386">
        <f>SUM(H45,H67,H83,H91,H104)</f>
        <v>1645257.3</v>
      </c>
      <c r="I110" s="387"/>
      <c r="J110" s="387"/>
      <c r="K110" s="388"/>
      <c r="L110" s="129"/>
    </row>
    <row r="111" spans="1:38" x14ac:dyDescent="0.2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</row>
  </sheetData>
  <mergeCells count="145">
    <mergeCell ref="I86:J86"/>
    <mergeCell ref="V86:W86"/>
    <mergeCell ref="AI86:AJ86"/>
    <mergeCell ref="I79:J79"/>
    <mergeCell ref="V79:W79"/>
    <mergeCell ref="AI79:AJ79"/>
    <mergeCell ref="I101:J101"/>
    <mergeCell ref="V101:W101"/>
    <mergeCell ref="AI101:AJ101"/>
    <mergeCell ref="I102:J102"/>
    <mergeCell ref="V102:W102"/>
    <mergeCell ref="AI102:AJ102"/>
    <mergeCell ref="I99:J99"/>
    <mergeCell ref="V99:W99"/>
    <mergeCell ref="AI99:AJ99"/>
    <mergeCell ref="I100:J100"/>
    <mergeCell ref="V100:W100"/>
    <mergeCell ref="AI100:AJ100"/>
    <mergeCell ref="I89:J89"/>
    <mergeCell ref="V89:W89"/>
    <mergeCell ref="AI89:AJ89"/>
    <mergeCell ref="I98:J98"/>
    <mergeCell ref="V98:W98"/>
    <mergeCell ref="AI98:AJ98"/>
    <mergeCell ref="I87:J87"/>
    <mergeCell ref="V87:W87"/>
    <mergeCell ref="AI87:AJ87"/>
    <mergeCell ref="I88:J88"/>
    <mergeCell ref="V88:W88"/>
    <mergeCell ref="AI88:AJ88"/>
    <mergeCell ref="I80:J80"/>
    <mergeCell ref="I81:J81"/>
    <mergeCell ref="I75:J75"/>
    <mergeCell ref="V75:W75"/>
    <mergeCell ref="AI75:AJ75"/>
    <mergeCell ref="I76:J76"/>
    <mergeCell ref="V76:W76"/>
    <mergeCell ref="AI76:AJ76"/>
    <mergeCell ref="I72:J72"/>
    <mergeCell ref="T72:W72"/>
    <mergeCell ref="AG72:AJ72"/>
    <mergeCell ref="I73:J73"/>
    <mergeCell ref="T73:W73"/>
    <mergeCell ref="AG73:AJ73"/>
    <mergeCell ref="I77:J77"/>
    <mergeCell ref="V77:W77"/>
    <mergeCell ref="AI77:AJ77"/>
    <mergeCell ref="I78:J78"/>
    <mergeCell ref="V78:W78"/>
    <mergeCell ref="AI78:AJ78"/>
    <mergeCell ref="I70:J70"/>
    <mergeCell ref="T70:W70"/>
    <mergeCell ref="AG70:AJ70"/>
    <mergeCell ref="I71:J71"/>
    <mergeCell ref="T71:W71"/>
    <mergeCell ref="AG71:AJ71"/>
    <mergeCell ref="I69:J69"/>
    <mergeCell ref="T69:W69"/>
    <mergeCell ref="AG69:AJ69"/>
    <mergeCell ref="G65:J65"/>
    <mergeCell ref="T65:W65"/>
    <mergeCell ref="AG65:AJ65"/>
    <mergeCell ref="G60:J60"/>
    <mergeCell ref="T60:W60"/>
    <mergeCell ref="AG60:AJ60"/>
    <mergeCell ref="G61:J61"/>
    <mergeCell ref="T61:W61"/>
    <mergeCell ref="AG61:AJ61"/>
    <mergeCell ref="G63:J63"/>
    <mergeCell ref="T63:W63"/>
    <mergeCell ref="AG63:AJ63"/>
    <mergeCell ref="G62:J62"/>
    <mergeCell ref="T62:W62"/>
    <mergeCell ref="AG62:AJ62"/>
    <mergeCell ref="G64:J64"/>
    <mergeCell ref="T64:W64"/>
    <mergeCell ref="AG64:AJ64"/>
    <mergeCell ref="G58:J58"/>
    <mergeCell ref="T58:W58"/>
    <mergeCell ref="AG58:AJ58"/>
    <mergeCell ref="G59:J59"/>
    <mergeCell ref="T59:W59"/>
    <mergeCell ref="AG59:AJ59"/>
    <mergeCell ref="G56:J56"/>
    <mergeCell ref="T56:W56"/>
    <mergeCell ref="AG56:AJ56"/>
    <mergeCell ref="G57:J57"/>
    <mergeCell ref="T57:W57"/>
    <mergeCell ref="AG57:AJ57"/>
    <mergeCell ref="I31:J31"/>
    <mergeCell ref="G54:J54"/>
    <mergeCell ref="T54:W54"/>
    <mergeCell ref="AG54:AJ54"/>
    <mergeCell ref="G55:J55"/>
    <mergeCell ref="T55:W55"/>
    <mergeCell ref="AG55:AJ55"/>
    <mergeCell ref="G52:J52"/>
    <mergeCell ref="T52:W52"/>
    <mergeCell ref="AG52:AJ52"/>
    <mergeCell ref="G53:J53"/>
    <mergeCell ref="T53:W53"/>
    <mergeCell ref="AG53:AJ53"/>
    <mergeCell ref="AI28:AJ28"/>
    <mergeCell ref="I29:J29"/>
    <mergeCell ref="AI29:AJ29"/>
    <mergeCell ref="I30:J30"/>
    <mergeCell ref="AI30:AJ30"/>
    <mergeCell ref="AI25:AJ25"/>
    <mergeCell ref="I26:J26"/>
    <mergeCell ref="AI26:AJ26"/>
    <mergeCell ref="I27:J27"/>
    <mergeCell ref="AI27:AJ27"/>
    <mergeCell ref="AI46:AJ46"/>
    <mergeCell ref="AI43:AJ43"/>
    <mergeCell ref="C5:L5"/>
    <mergeCell ref="C9:K9"/>
    <mergeCell ref="P9:X9"/>
    <mergeCell ref="AC9:AK9"/>
    <mergeCell ref="I12:J12"/>
    <mergeCell ref="V12:W12"/>
    <mergeCell ref="AI12:AJ12"/>
    <mergeCell ref="I15:J15"/>
    <mergeCell ref="V15:W15"/>
    <mergeCell ref="AI15:AJ15"/>
    <mergeCell ref="I16:J16"/>
    <mergeCell ref="V16:W16"/>
    <mergeCell ref="AI16:AJ16"/>
    <mergeCell ref="I13:J13"/>
    <mergeCell ref="V13:W13"/>
    <mergeCell ref="AI13:AJ13"/>
    <mergeCell ref="I14:J14"/>
    <mergeCell ref="V14:W14"/>
    <mergeCell ref="AI14:AJ14"/>
    <mergeCell ref="AI33:AJ33"/>
    <mergeCell ref="AI34:AJ34"/>
    <mergeCell ref="I28:J28"/>
    <mergeCell ref="I35:J35"/>
    <mergeCell ref="AI37:AJ37"/>
    <mergeCell ref="AI38:AJ38"/>
    <mergeCell ref="AI39:AJ39"/>
    <mergeCell ref="I40:J40"/>
    <mergeCell ref="AI40:AJ40"/>
    <mergeCell ref="I41:J41"/>
    <mergeCell ref="AI41:AJ41"/>
    <mergeCell ref="AI45:AJ45"/>
  </mergeCells>
  <pageMargins left="0.7" right="0.7" top="0.75" bottom="0.75" header="0.3" footer="0.3"/>
  <pageSetup paperSize="9" scale="67" orientation="portrait" r:id="rId1"/>
  <ignoredErrors>
    <ignoredError sqref="F100:F10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FC42-828F-49D3-9413-6F84B905E598}">
  <dimension ref="A1:AL126"/>
  <sheetViews>
    <sheetView showGridLines="0" showWhiteSpace="0" topLeftCell="A109" zoomScaleNormal="100" zoomScaleSheetLayoutView="85" zoomScalePageLayoutView="115" workbookViewId="0">
      <selection activeCell="H128" sqref="H128"/>
    </sheetView>
  </sheetViews>
  <sheetFormatPr defaultColWidth="1.7109375" defaultRowHeight="12.75" x14ac:dyDescent="0.2"/>
  <cols>
    <col min="3" max="3" width="2.5703125" customWidth="1"/>
    <col min="4" max="4" width="28.140625" customWidth="1"/>
    <col min="5" max="5" width="2.5703125" customWidth="1"/>
    <col min="6" max="6" width="19.42578125" customWidth="1"/>
    <col min="7" max="7" width="11.42578125" customWidth="1"/>
    <col min="8" max="8" width="16.42578125" customWidth="1"/>
    <col min="9" max="9" width="6.7109375" customWidth="1"/>
    <col min="10" max="10" width="45.7109375" customWidth="1"/>
    <col min="11" max="11" width="2.5703125" customWidth="1"/>
    <col min="16" max="16" width="2.5703125" customWidth="1"/>
    <col min="17" max="17" width="28.140625" customWidth="1"/>
    <col min="18" max="18" width="2.5703125" customWidth="1"/>
    <col min="19" max="19" width="12.85546875" customWidth="1"/>
    <col min="20" max="20" width="10.140625" customWidth="1"/>
    <col min="21" max="21" width="16.42578125" customWidth="1"/>
    <col min="22" max="22" width="6.7109375" customWidth="1"/>
    <col min="23" max="23" width="45.7109375" customWidth="1"/>
    <col min="24" max="24" width="2.5703125" customWidth="1"/>
    <col min="29" max="29" width="2.5703125" customWidth="1"/>
    <col min="30" max="30" width="28.140625" customWidth="1"/>
    <col min="31" max="31" width="2.5703125" customWidth="1"/>
    <col min="32" max="32" width="12.85546875" customWidth="1"/>
    <col min="33" max="33" width="10.140625" customWidth="1"/>
    <col min="34" max="34" width="16.42578125" customWidth="1"/>
    <col min="35" max="35" width="6.7109375" customWidth="1"/>
    <col min="36" max="36" width="45.7109375" customWidth="1"/>
    <col min="37" max="37" width="2.5703125" customWidth="1"/>
  </cols>
  <sheetData>
    <row r="1" spans="1:37" ht="25.5" x14ac:dyDescent="0.2">
      <c r="H1" s="91"/>
      <c r="U1" s="91"/>
      <c r="AH1" s="91"/>
    </row>
    <row r="2" spans="1:37" ht="27.75" x14ac:dyDescent="0.4">
      <c r="B2" s="197" t="s">
        <v>134</v>
      </c>
      <c r="D2" s="91"/>
      <c r="E2" s="197"/>
      <c r="G2" s="193"/>
      <c r="H2" s="91"/>
      <c r="O2" s="197"/>
      <c r="Q2" s="91"/>
      <c r="R2" s="197"/>
      <c r="T2" s="193"/>
      <c r="U2" s="91"/>
      <c r="AB2" s="197"/>
      <c r="AD2" s="91"/>
      <c r="AE2" s="197"/>
      <c r="AG2" s="193"/>
      <c r="AH2" s="91"/>
    </row>
    <row r="3" spans="1:37" ht="19.5" customHeight="1" x14ac:dyDescent="0.2">
      <c r="D3" s="91"/>
      <c r="Q3" s="91"/>
      <c r="AD3" s="91"/>
    </row>
    <row r="4" spans="1:37" ht="22.5" customHeight="1" x14ac:dyDescent="0.2">
      <c r="B4" s="178"/>
      <c r="C4" s="180" t="s">
        <v>118</v>
      </c>
      <c r="D4" s="179"/>
      <c r="E4" s="178"/>
      <c r="F4" s="178"/>
      <c r="G4" s="178"/>
      <c r="H4" s="178"/>
      <c r="I4" s="178"/>
      <c r="J4" s="178"/>
      <c r="K4" s="178"/>
      <c r="L4" s="178"/>
      <c r="P4" s="371"/>
      <c r="Q4" s="1"/>
      <c r="AC4" s="371"/>
      <c r="AD4" s="1"/>
    </row>
    <row r="5" spans="1:37" ht="33" customHeight="1" x14ac:dyDescent="0.2">
      <c r="B5" s="178"/>
      <c r="C5" s="455" t="s">
        <v>244</v>
      </c>
      <c r="D5" s="455"/>
      <c r="E5" s="455"/>
      <c r="F5" s="455"/>
      <c r="G5" s="455"/>
      <c r="H5" s="455"/>
      <c r="I5" s="455"/>
      <c r="J5" s="455"/>
      <c r="K5" s="455"/>
      <c r="L5" s="455"/>
      <c r="P5" s="371"/>
      <c r="Q5" s="1"/>
      <c r="AC5" s="371"/>
      <c r="AD5" s="1"/>
    </row>
    <row r="7" spans="1:37" ht="18" hidden="1" x14ac:dyDescent="0.2">
      <c r="B7" s="182"/>
      <c r="C7" s="182"/>
      <c r="D7" s="183"/>
      <c r="E7" s="185"/>
      <c r="F7" s="184"/>
      <c r="G7" s="185"/>
      <c r="H7" s="185"/>
      <c r="I7" s="185"/>
      <c r="J7" s="186"/>
      <c r="K7" s="186"/>
      <c r="L7" s="129"/>
      <c r="O7" s="182"/>
      <c r="P7" s="345"/>
      <c r="Q7" s="346"/>
      <c r="R7" s="347"/>
      <c r="S7" s="348"/>
      <c r="T7" s="347"/>
      <c r="U7" s="347"/>
      <c r="V7" s="347"/>
      <c r="W7" s="349"/>
      <c r="X7" s="349"/>
      <c r="AB7" s="345"/>
      <c r="AC7" s="345"/>
      <c r="AD7" s="346"/>
      <c r="AE7" s="347"/>
      <c r="AF7" s="348"/>
      <c r="AG7" s="347"/>
      <c r="AH7" s="347"/>
      <c r="AI7" s="347"/>
      <c r="AJ7" s="349"/>
      <c r="AK7" s="349"/>
    </row>
    <row r="8" spans="1:37" ht="15.75" hidden="1" x14ac:dyDescent="0.2">
      <c r="B8" s="182"/>
      <c r="C8" s="237" t="s">
        <v>121</v>
      </c>
      <c r="D8" s="237"/>
      <c r="E8" s="237"/>
      <c r="F8" s="237"/>
      <c r="G8" s="237"/>
      <c r="H8" s="237"/>
      <c r="I8" s="237"/>
      <c r="J8" s="237"/>
      <c r="K8" s="186"/>
      <c r="L8" s="129"/>
      <c r="O8" s="182"/>
      <c r="P8" s="350"/>
      <c r="Q8" s="350"/>
      <c r="R8" s="350"/>
      <c r="S8" s="350"/>
      <c r="T8" s="350"/>
      <c r="U8" s="350"/>
      <c r="V8" s="350"/>
      <c r="W8" s="350"/>
      <c r="X8" s="349"/>
      <c r="AB8" s="345"/>
      <c r="AC8" s="350"/>
      <c r="AD8" s="350"/>
      <c r="AE8" s="350"/>
      <c r="AF8" s="350"/>
      <c r="AG8" s="350"/>
      <c r="AH8" s="350"/>
      <c r="AI8" s="350"/>
      <c r="AJ8" s="350"/>
      <c r="AK8" s="349"/>
    </row>
    <row r="9" spans="1:37" ht="34.9" hidden="1" customHeight="1" thickTop="1" thickBot="1" x14ac:dyDescent="0.25">
      <c r="B9" s="182"/>
      <c r="C9" s="456" t="s">
        <v>181</v>
      </c>
      <c r="D9" s="456"/>
      <c r="E9" s="456"/>
      <c r="F9" s="456"/>
      <c r="G9" s="456"/>
      <c r="H9" s="456"/>
      <c r="I9" s="456"/>
      <c r="J9" s="456"/>
      <c r="K9" s="456"/>
      <c r="L9" s="129"/>
      <c r="O9" s="182"/>
      <c r="P9" s="457"/>
      <c r="Q9" s="457"/>
      <c r="R9" s="457"/>
      <c r="S9" s="457"/>
      <c r="T9" s="457"/>
      <c r="U9" s="457"/>
      <c r="V9" s="457"/>
      <c r="W9" s="457"/>
      <c r="X9" s="457"/>
      <c r="AB9" s="345"/>
      <c r="AC9" s="457"/>
      <c r="AD9" s="457"/>
      <c r="AE9" s="457"/>
      <c r="AF9" s="457"/>
      <c r="AG9" s="457"/>
      <c r="AH9" s="457"/>
      <c r="AI9" s="457"/>
      <c r="AJ9" s="457"/>
      <c r="AK9" s="457"/>
    </row>
    <row r="10" spans="1:37" ht="16.5" hidden="1" thickBot="1" x14ac:dyDescent="0.25">
      <c r="B10" s="129"/>
      <c r="C10" s="167"/>
      <c r="D10" s="168"/>
      <c r="E10" s="169"/>
      <c r="F10" s="169"/>
      <c r="G10" s="169"/>
      <c r="H10" s="190"/>
      <c r="I10" s="190"/>
      <c r="J10" s="95"/>
      <c r="K10" s="144"/>
      <c r="L10" s="129"/>
      <c r="O10" s="129"/>
      <c r="Q10" s="343"/>
      <c r="R10" s="344"/>
      <c r="S10" s="344"/>
      <c r="T10" s="344"/>
      <c r="U10" s="344"/>
      <c r="V10" s="344"/>
      <c r="AD10" s="343"/>
      <c r="AE10" s="344"/>
      <c r="AF10" s="344"/>
      <c r="AG10" s="344"/>
      <c r="AH10" s="344"/>
      <c r="AI10" s="344"/>
    </row>
    <row r="11" spans="1:37" hidden="1" x14ac:dyDescent="0.2">
      <c r="B11" s="129"/>
      <c r="C11" s="173"/>
      <c r="D11" s="177" t="s">
        <v>173</v>
      </c>
      <c r="E11" s="176"/>
      <c r="F11" s="174" t="s">
        <v>172</v>
      </c>
      <c r="G11" s="174" t="s">
        <v>125</v>
      </c>
      <c r="H11" s="174" t="s">
        <v>126</v>
      </c>
      <c r="I11" s="174" t="s">
        <v>91</v>
      </c>
      <c r="K11" s="145"/>
      <c r="L11" s="129"/>
      <c r="O11" s="129"/>
      <c r="Q11" s="177"/>
      <c r="R11" s="176"/>
      <c r="S11" s="174"/>
      <c r="T11" s="174"/>
      <c r="U11" s="174"/>
      <c r="V11" s="174"/>
      <c r="AD11" s="177"/>
      <c r="AE11" s="176"/>
      <c r="AF11" s="174"/>
      <c r="AG11" s="174"/>
      <c r="AH11" s="174"/>
      <c r="AI11" s="174"/>
    </row>
    <row r="12" spans="1:37" ht="14.1" hidden="1" customHeight="1" thickTop="1" thickBot="1" x14ac:dyDescent="0.25">
      <c r="A12" s="92"/>
      <c r="B12" s="187"/>
      <c r="C12" s="170"/>
      <c r="D12" s="189" t="s">
        <v>174</v>
      </c>
      <c r="F12" s="166"/>
      <c r="G12" s="191"/>
      <c r="H12" s="33">
        <f>F12*G12</f>
        <v>0</v>
      </c>
      <c r="I12" s="458"/>
      <c r="J12" s="459"/>
      <c r="K12" s="145"/>
      <c r="L12" s="129"/>
      <c r="N12" s="92"/>
      <c r="O12" s="187"/>
      <c r="P12" s="92"/>
      <c r="Q12" s="351"/>
      <c r="S12" s="358"/>
      <c r="T12" s="358"/>
      <c r="U12" s="352"/>
      <c r="V12" s="460"/>
      <c r="W12" s="460"/>
      <c r="AB12" s="92"/>
      <c r="AC12" s="92"/>
      <c r="AD12" s="351"/>
      <c r="AF12" s="358"/>
      <c r="AG12" s="358"/>
      <c r="AH12" s="352"/>
      <c r="AI12" s="460"/>
      <c r="AJ12" s="460"/>
    </row>
    <row r="13" spans="1:37" ht="14.1" hidden="1" customHeight="1" thickTop="1" thickBot="1" x14ac:dyDescent="0.25">
      <c r="A13" s="92"/>
      <c r="B13" s="187"/>
      <c r="C13" s="170"/>
      <c r="D13" s="189" t="s">
        <v>175</v>
      </c>
      <c r="F13" s="166"/>
      <c r="G13" s="191"/>
      <c r="H13" s="33">
        <f>F13*G13</f>
        <v>0</v>
      </c>
      <c r="I13" s="458"/>
      <c r="J13" s="459"/>
      <c r="K13" s="145"/>
      <c r="L13" s="129"/>
      <c r="N13" s="92"/>
      <c r="O13" s="187"/>
      <c r="P13" s="92"/>
      <c r="Q13" s="351"/>
      <c r="S13" s="358"/>
      <c r="T13" s="358"/>
      <c r="U13" s="352"/>
      <c r="V13" s="460"/>
      <c r="W13" s="460"/>
      <c r="AB13" s="92"/>
      <c r="AC13" s="92"/>
      <c r="AD13" s="351"/>
      <c r="AF13" s="358"/>
      <c r="AG13" s="358"/>
      <c r="AH13" s="352"/>
      <c r="AI13" s="460"/>
      <c r="AJ13" s="460"/>
    </row>
    <row r="14" spans="1:37" ht="14.1" hidden="1" customHeight="1" thickTop="1" thickBot="1" x14ac:dyDescent="0.25">
      <c r="A14" s="92"/>
      <c r="B14" s="187"/>
      <c r="C14" s="170"/>
      <c r="D14" s="189" t="s">
        <v>176</v>
      </c>
      <c r="F14" s="166"/>
      <c r="G14" s="191"/>
      <c r="H14" s="33">
        <f>F14*G14</f>
        <v>0</v>
      </c>
      <c r="I14" s="458"/>
      <c r="J14" s="459"/>
      <c r="K14" s="145"/>
      <c r="L14" s="129"/>
      <c r="N14" s="92"/>
      <c r="O14" s="187"/>
      <c r="P14" s="92"/>
      <c r="Q14" s="351"/>
      <c r="S14" s="358"/>
      <c r="T14" s="358"/>
      <c r="U14" s="352"/>
      <c r="V14" s="460"/>
      <c r="W14" s="460"/>
      <c r="AB14" s="92"/>
      <c r="AC14" s="92"/>
      <c r="AD14" s="351"/>
      <c r="AF14" s="358"/>
      <c r="AG14" s="358"/>
      <c r="AH14" s="352"/>
      <c r="AI14" s="460"/>
      <c r="AJ14" s="460"/>
    </row>
    <row r="15" spans="1:37" ht="14.1" hidden="1" customHeight="1" thickTop="1" thickBot="1" x14ac:dyDescent="0.25">
      <c r="A15" s="92"/>
      <c r="B15" s="187"/>
      <c r="C15" s="170"/>
      <c r="D15" s="189" t="s">
        <v>177</v>
      </c>
      <c r="F15" s="166"/>
      <c r="G15" s="191"/>
      <c r="H15" s="33">
        <f>F15*G15</f>
        <v>0</v>
      </c>
      <c r="I15" s="458"/>
      <c r="J15" s="459"/>
      <c r="K15" s="145"/>
      <c r="L15" s="129"/>
      <c r="N15" s="92"/>
      <c r="O15" s="187"/>
      <c r="P15" s="92"/>
      <c r="Q15" s="351"/>
      <c r="S15" s="358"/>
      <c r="T15" s="358"/>
      <c r="U15" s="352"/>
      <c r="V15" s="460"/>
      <c r="W15" s="460"/>
      <c r="AB15" s="92"/>
      <c r="AC15" s="92"/>
      <c r="AD15" s="351"/>
      <c r="AF15" s="358"/>
      <c r="AG15" s="358"/>
      <c r="AH15" s="352"/>
      <c r="AI15" s="460"/>
      <c r="AJ15" s="460"/>
    </row>
    <row r="16" spans="1:37" ht="14.1" hidden="1" customHeight="1" thickTop="1" thickBot="1" x14ac:dyDescent="0.25">
      <c r="A16" s="92"/>
      <c r="B16" s="187"/>
      <c r="C16" s="170"/>
      <c r="D16" s="189" t="s">
        <v>178</v>
      </c>
      <c r="F16" s="166"/>
      <c r="G16" s="191"/>
      <c r="H16" s="33">
        <f>F16*G16</f>
        <v>0</v>
      </c>
      <c r="I16" s="458"/>
      <c r="J16" s="459"/>
      <c r="K16" s="145"/>
      <c r="L16" s="129"/>
      <c r="N16" s="92"/>
      <c r="O16" s="187"/>
      <c r="P16" s="92"/>
      <c r="Q16" s="351"/>
      <c r="S16" s="358"/>
      <c r="T16" s="358"/>
      <c r="U16" s="352"/>
      <c r="V16" s="460"/>
      <c r="W16" s="460"/>
      <c r="AB16" s="92"/>
      <c r="AC16" s="92"/>
      <c r="AD16" s="351"/>
      <c r="AF16" s="358"/>
      <c r="AG16" s="358"/>
      <c r="AH16" s="352"/>
      <c r="AI16" s="460"/>
      <c r="AJ16" s="460"/>
    </row>
    <row r="17" spans="1:38" ht="13.5" hidden="1" thickTop="1" x14ac:dyDescent="0.2">
      <c r="A17" s="92"/>
      <c r="B17" s="187"/>
      <c r="C17" s="170"/>
      <c r="F17" s="194"/>
      <c r="G17" s="194"/>
      <c r="H17" s="194"/>
      <c r="K17" s="145"/>
      <c r="L17" s="129"/>
      <c r="N17" s="92"/>
      <c r="O17" s="187"/>
      <c r="P17" s="92"/>
      <c r="AB17" s="92"/>
      <c r="AC17" s="92"/>
    </row>
    <row r="18" spans="1:38" hidden="1" x14ac:dyDescent="0.2">
      <c r="A18" s="224"/>
      <c r="B18" s="225"/>
      <c r="C18" s="226"/>
      <c r="D18" s="227" t="s">
        <v>128</v>
      </c>
      <c r="E18" s="228"/>
      <c r="F18" s="195">
        <f>SUM(F12:F16)</f>
        <v>0</v>
      </c>
      <c r="G18" s="227"/>
      <c r="H18" s="229">
        <f>SUM(H12:H16)</f>
        <v>0</v>
      </c>
      <c r="I18" s="227"/>
      <c r="J18" s="227"/>
      <c r="K18" s="162"/>
      <c r="L18" s="182"/>
      <c r="N18" s="224"/>
      <c r="O18" s="225"/>
      <c r="P18" s="224"/>
      <c r="Q18" s="355"/>
      <c r="R18" s="345"/>
      <c r="S18" s="356"/>
      <c r="T18" s="355"/>
      <c r="U18" s="357"/>
      <c r="V18" s="355"/>
      <c r="W18" s="355"/>
      <c r="X18" s="345"/>
      <c r="Y18" s="345"/>
      <c r="AB18" s="224"/>
      <c r="AC18" s="224"/>
      <c r="AD18" s="355"/>
      <c r="AE18" s="345"/>
      <c r="AF18" s="356"/>
      <c r="AG18" s="355"/>
      <c r="AH18" s="357"/>
      <c r="AI18" s="355"/>
      <c r="AJ18" s="355"/>
      <c r="AK18" s="345"/>
      <c r="AL18" s="345"/>
    </row>
    <row r="19" spans="1:38" hidden="1" x14ac:dyDescent="0.2">
      <c r="B19" s="129"/>
      <c r="C19" s="171"/>
      <c r="D19" s="172"/>
      <c r="E19" s="172"/>
      <c r="F19" s="172"/>
      <c r="G19" s="172"/>
      <c r="H19" s="172"/>
      <c r="I19" s="172"/>
      <c r="J19" s="172"/>
      <c r="K19" s="148"/>
      <c r="L19" s="129"/>
      <c r="O19" s="129"/>
    </row>
    <row r="20" spans="1:38" hidden="1" x14ac:dyDescent="0.2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O20" s="129"/>
    </row>
    <row r="21" spans="1:38" hidden="1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O21" s="129"/>
    </row>
    <row r="22" spans="1:38" hidden="1" x14ac:dyDescent="0.2"/>
    <row r="23" spans="1:38" ht="18" x14ac:dyDescent="0.2">
      <c r="B23" s="182"/>
      <c r="C23" s="182"/>
      <c r="D23" s="183"/>
      <c r="E23" s="185"/>
      <c r="F23" s="184"/>
      <c r="G23" s="185"/>
      <c r="H23" s="185"/>
      <c r="I23" s="185"/>
      <c r="J23" s="186"/>
      <c r="K23" s="186"/>
      <c r="L23" s="129"/>
      <c r="AB23" s="345"/>
      <c r="AC23" s="345"/>
      <c r="AD23" s="346"/>
      <c r="AE23" s="347"/>
      <c r="AF23" s="348"/>
      <c r="AG23" s="347"/>
      <c r="AH23" s="347"/>
      <c r="AI23" s="347"/>
      <c r="AJ23" s="349"/>
      <c r="AK23" s="349"/>
    </row>
    <row r="24" spans="1:38" ht="15.75" x14ac:dyDescent="0.2">
      <c r="B24" s="182"/>
      <c r="C24" s="482" t="s">
        <v>255</v>
      </c>
      <c r="D24" s="482"/>
      <c r="E24" s="482"/>
      <c r="F24" s="482"/>
      <c r="G24" s="482"/>
      <c r="H24" s="482"/>
      <c r="I24" s="237"/>
      <c r="J24" s="237"/>
      <c r="K24" s="186"/>
      <c r="L24" s="129"/>
      <c r="AB24" s="345"/>
      <c r="AC24" s="370"/>
      <c r="AD24" s="370"/>
      <c r="AE24" s="370"/>
      <c r="AF24" s="370"/>
      <c r="AG24" s="370"/>
      <c r="AH24" s="350"/>
      <c r="AI24" s="350"/>
      <c r="AJ24" s="350"/>
      <c r="AK24" s="349"/>
    </row>
    <row r="25" spans="1:38" ht="21" customHeight="1" x14ac:dyDescent="0.2">
      <c r="B25" s="129"/>
      <c r="C25" s="167"/>
      <c r="D25" s="390" t="s">
        <v>210</v>
      </c>
      <c r="E25" s="190"/>
      <c r="F25" s="190"/>
      <c r="G25" s="190"/>
      <c r="H25" s="190"/>
      <c r="I25" s="190"/>
      <c r="J25" s="95"/>
      <c r="K25" s="144"/>
      <c r="L25" s="129"/>
      <c r="AD25" s="343"/>
      <c r="AE25" s="344"/>
      <c r="AF25" s="344"/>
      <c r="AG25" s="344"/>
      <c r="AH25" s="344"/>
      <c r="AI25" s="344"/>
    </row>
    <row r="26" spans="1:38" ht="13.5" thickBot="1" x14ac:dyDescent="0.25">
      <c r="B26" s="129"/>
      <c r="C26" s="173"/>
      <c r="D26" s="177" t="s">
        <v>127</v>
      </c>
      <c r="E26" s="176"/>
      <c r="F26" s="174" t="s">
        <v>90</v>
      </c>
      <c r="G26" s="174" t="s">
        <v>125</v>
      </c>
      <c r="H26" s="174" t="s">
        <v>126</v>
      </c>
      <c r="I26" s="453" t="s">
        <v>91</v>
      </c>
      <c r="J26" s="453"/>
      <c r="K26" s="145"/>
      <c r="L26" s="129"/>
      <c r="AD26" s="177"/>
      <c r="AE26" s="176"/>
      <c r="AF26" s="174"/>
      <c r="AG26" s="174"/>
      <c r="AH26" s="174"/>
      <c r="AI26" s="451"/>
      <c r="AJ26" s="451"/>
    </row>
    <row r="27" spans="1:38" ht="14.25" thickTop="1" thickBot="1" x14ac:dyDescent="0.25">
      <c r="A27" s="92"/>
      <c r="B27" s="187"/>
      <c r="C27" s="170"/>
      <c r="D27" s="189" t="s">
        <v>179</v>
      </c>
      <c r="F27" s="33">
        <f>'A2 - PROGRAM'!O58+'A2 - PROGRAM'!O60</f>
        <v>24.840000000000003</v>
      </c>
      <c r="G27" s="361">
        <v>1700</v>
      </c>
      <c r="H27" s="33">
        <f t="shared" ref="H27:H31" si="0">F27*G27</f>
        <v>42228.000000000007</v>
      </c>
      <c r="I27" s="450"/>
      <c r="J27" s="450"/>
      <c r="K27" s="145"/>
      <c r="L27" s="129"/>
      <c r="N27" s="92"/>
      <c r="AB27" s="92"/>
      <c r="AC27" s="92"/>
      <c r="AD27" s="351"/>
      <c r="AF27" s="352"/>
      <c r="AG27" s="352"/>
      <c r="AH27" s="352"/>
      <c r="AI27" s="452"/>
      <c r="AJ27" s="452"/>
    </row>
    <row r="28" spans="1:38" ht="14.25" thickTop="1" thickBot="1" x14ac:dyDescent="0.25">
      <c r="A28" s="92"/>
      <c r="B28" s="187"/>
      <c r="C28" s="170"/>
      <c r="D28" s="189" t="s">
        <v>180</v>
      </c>
      <c r="F28" s="33">
        <f>'A2 - PROGRAM'!O64</f>
        <v>22.95</v>
      </c>
      <c r="G28" s="361">
        <v>1500</v>
      </c>
      <c r="H28" s="33">
        <f t="shared" si="0"/>
        <v>34425</v>
      </c>
      <c r="I28" s="450"/>
      <c r="J28" s="450"/>
      <c r="K28" s="145"/>
      <c r="L28" s="129"/>
      <c r="N28" s="92"/>
      <c r="AB28" s="92"/>
      <c r="AC28" s="92"/>
      <c r="AD28" s="351"/>
      <c r="AF28" s="352"/>
      <c r="AG28" s="352"/>
      <c r="AH28" s="352"/>
      <c r="AI28" s="452"/>
      <c r="AJ28" s="452"/>
    </row>
    <row r="29" spans="1:38" ht="14.25" thickTop="1" thickBot="1" x14ac:dyDescent="0.25">
      <c r="A29" s="92"/>
      <c r="B29" s="187"/>
      <c r="C29" s="170"/>
      <c r="D29" s="189" t="s">
        <v>48</v>
      </c>
      <c r="F29" s="33">
        <f>'A2 - PROGRAM'!O116</f>
        <v>50.099999999999994</v>
      </c>
      <c r="G29" s="361">
        <v>1500</v>
      </c>
      <c r="H29" s="33">
        <f t="shared" si="0"/>
        <v>75149.999999999985</v>
      </c>
      <c r="I29" s="461"/>
      <c r="J29" s="462"/>
      <c r="K29" s="145"/>
      <c r="L29" s="129"/>
      <c r="N29" s="92"/>
      <c r="AB29" s="92"/>
      <c r="AC29" s="92"/>
      <c r="AD29" s="351"/>
      <c r="AF29" s="352"/>
      <c r="AG29" s="352"/>
      <c r="AH29" s="352"/>
      <c r="AI29" s="452"/>
      <c r="AJ29" s="452"/>
    </row>
    <row r="30" spans="1:38" ht="14.25" thickTop="1" thickBot="1" x14ac:dyDescent="0.25">
      <c r="A30" s="92"/>
      <c r="B30" s="187"/>
      <c r="C30" s="170"/>
      <c r="D30" s="189" t="s">
        <v>214</v>
      </c>
      <c r="F30" s="33">
        <f>'A2 - PROGRAM'!O117</f>
        <v>0</v>
      </c>
      <c r="G30" s="361">
        <v>1700</v>
      </c>
      <c r="H30" s="33">
        <f t="shared" si="0"/>
        <v>0</v>
      </c>
      <c r="I30" s="450"/>
      <c r="J30" s="450"/>
      <c r="K30" s="145"/>
      <c r="L30" s="129"/>
      <c r="N30" s="92"/>
      <c r="AB30" s="92"/>
      <c r="AC30" s="92"/>
      <c r="AD30" s="351"/>
      <c r="AF30" s="352"/>
      <c r="AG30" s="352"/>
      <c r="AH30" s="352"/>
      <c r="AI30" s="452"/>
      <c r="AJ30" s="452"/>
    </row>
    <row r="31" spans="1:38" ht="14.25" thickTop="1" thickBot="1" x14ac:dyDescent="0.25">
      <c r="A31" s="92"/>
      <c r="B31" s="187"/>
      <c r="C31" s="170"/>
      <c r="D31" s="189" t="s">
        <v>268</v>
      </c>
      <c r="F31" s="33">
        <f>'A2 - PROGRAM'!N9</f>
        <v>97.89</v>
      </c>
      <c r="G31" s="361">
        <v>230</v>
      </c>
      <c r="H31" s="33">
        <f t="shared" si="0"/>
        <v>22514.7</v>
      </c>
      <c r="I31" s="450"/>
      <c r="J31" s="450"/>
      <c r="K31" s="145"/>
      <c r="L31" s="129"/>
      <c r="N31" s="92"/>
      <c r="AB31" s="92"/>
      <c r="AC31" s="92"/>
      <c r="AD31" s="351"/>
      <c r="AF31" s="352"/>
      <c r="AG31" s="352"/>
      <c r="AH31" s="352"/>
      <c r="AI31" s="452"/>
      <c r="AJ31" s="452"/>
    </row>
    <row r="32" spans="1:38" ht="4.5" customHeight="1" thickTop="1" x14ac:dyDescent="0.2">
      <c r="A32" s="92"/>
      <c r="B32" s="187"/>
      <c r="C32" s="170"/>
      <c r="F32" s="194"/>
      <c r="G32" s="194"/>
      <c r="H32" s="194"/>
      <c r="K32" s="145"/>
      <c r="L32" s="129"/>
      <c r="N32" s="92"/>
      <c r="AB32" s="92"/>
      <c r="AC32" s="92"/>
    </row>
    <row r="33" spans="1:38" x14ac:dyDescent="0.2">
      <c r="A33" s="224"/>
      <c r="B33" s="225"/>
      <c r="C33" s="226"/>
      <c r="D33" s="227" t="s">
        <v>128</v>
      </c>
      <c r="E33" s="228"/>
      <c r="F33" s="195">
        <f>SUM(F27:F30)</f>
        <v>97.89</v>
      </c>
      <c r="G33" s="227"/>
      <c r="H33" s="229">
        <f>SUM(H27:H31)</f>
        <v>174317.7</v>
      </c>
      <c r="I33" s="227"/>
      <c r="J33" s="227"/>
      <c r="K33" s="162"/>
      <c r="L33" s="182"/>
      <c r="N33" s="224"/>
      <c r="AB33" s="224"/>
      <c r="AC33" s="224"/>
      <c r="AD33" s="355"/>
      <c r="AE33" s="345"/>
      <c r="AF33" s="356"/>
      <c r="AG33" s="355"/>
      <c r="AH33" s="357"/>
      <c r="AI33" s="355"/>
      <c r="AJ33" s="355"/>
      <c r="AK33" s="345"/>
      <c r="AL33" s="345"/>
    </row>
    <row r="34" spans="1:38" ht="3" customHeight="1" x14ac:dyDescent="0.2">
      <c r="B34" s="129"/>
      <c r="C34" s="173"/>
      <c r="K34" s="145"/>
      <c r="L34" s="129"/>
    </row>
    <row r="35" spans="1:38" ht="14.25" customHeight="1" x14ac:dyDescent="0.2">
      <c r="B35" s="129"/>
      <c r="C35" s="173"/>
      <c r="D35" s="389" t="s">
        <v>163</v>
      </c>
      <c r="E35" s="344"/>
      <c r="F35" s="344"/>
      <c r="G35" s="344"/>
      <c r="H35" s="344"/>
      <c r="I35" s="344"/>
      <c r="K35" s="145"/>
      <c r="L35" s="129"/>
      <c r="AD35" s="343"/>
      <c r="AE35" s="344"/>
      <c r="AF35" s="344"/>
      <c r="AG35" s="344"/>
      <c r="AH35" s="344"/>
      <c r="AI35" s="344"/>
    </row>
    <row r="36" spans="1:38" ht="13.5" thickBot="1" x14ac:dyDescent="0.25">
      <c r="B36" s="129"/>
      <c r="C36" s="173"/>
      <c r="D36" s="177" t="s">
        <v>127</v>
      </c>
      <c r="E36" s="176"/>
      <c r="F36" s="174" t="s">
        <v>90</v>
      </c>
      <c r="G36" s="174" t="s">
        <v>125</v>
      </c>
      <c r="H36" s="174" t="s">
        <v>126</v>
      </c>
      <c r="I36" s="453" t="s">
        <v>91</v>
      </c>
      <c r="J36" s="453"/>
      <c r="K36" s="145"/>
      <c r="L36" s="129"/>
      <c r="AD36" s="177"/>
      <c r="AE36" s="176"/>
      <c r="AF36" s="174"/>
      <c r="AG36" s="174"/>
      <c r="AH36" s="174"/>
      <c r="AI36" s="451"/>
      <c r="AJ36" s="451"/>
    </row>
    <row r="37" spans="1:38" ht="14.25" thickTop="1" thickBot="1" x14ac:dyDescent="0.25">
      <c r="A37" s="92"/>
      <c r="B37" s="187"/>
      <c r="C37" s="170"/>
      <c r="D37" s="189" t="s">
        <v>179</v>
      </c>
      <c r="F37" s="33">
        <f>'A2 - PROGRAM'!O28+'A2 - PROGRAM'!O34</f>
        <v>106.9</v>
      </c>
      <c r="G37" s="33">
        <v>1700</v>
      </c>
      <c r="H37" s="33">
        <f t="shared" ref="H37:H40" si="1">F37*G37</f>
        <v>181730</v>
      </c>
      <c r="I37" s="450"/>
      <c r="J37" s="450"/>
      <c r="K37" s="145"/>
      <c r="L37" s="129"/>
      <c r="N37" s="92"/>
      <c r="AB37" s="92"/>
      <c r="AC37" s="92"/>
      <c r="AD37" s="351"/>
      <c r="AF37" s="352"/>
      <c r="AG37" s="352"/>
      <c r="AH37" s="352"/>
      <c r="AI37" s="452"/>
      <c r="AJ37" s="452"/>
    </row>
    <row r="38" spans="1:38" ht="14.25" thickTop="1" thickBot="1" x14ac:dyDescent="0.25">
      <c r="A38" s="92"/>
      <c r="B38" s="187"/>
      <c r="C38" s="170"/>
      <c r="D38" s="189" t="s">
        <v>208</v>
      </c>
      <c r="F38" s="359">
        <f>'A2 - PROGRAM'!O26</f>
        <v>12.86</v>
      </c>
      <c r="G38" s="33">
        <v>1700</v>
      </c>
      <c r="H38" s="33">
        <f t="shared" si="1"/>
        <v>21862</v>
      </c>
      <c r="I38" s="450"/>
      <c r="J38" s="450"/>
      <c r="K38" s="145"/>
      <c r="L38" s="129"/>
      <c r="N38" s="92"/>
      <c r="AB38" s="92"/>
      <c r="AC38" s="92"/>
      <c r="AD38" s="351"/>
      <c r="AF38" s="352"/>
      <c r="AG38" s="352"/>
      <c r="AH38" s="352"/>
      <c r="AI38" s="452"/>
      <c r="AJ38" s="452"/>
    </row>
    <row r="39" spans="1:38" ht="14.25" thickTop="1" thickBot="1" x14ac:dyDescent="0.25">
      <c r="A39" s="92"/>
      <c r="B39" s="187"/>
      <c r="C39" s="170"/>
      <c r="D39" s="189" t="s">
        <v>180</v>
      </c>
      <c r="F39" s="33">
        <v>0</v>
      </c>
      <c r="G39" s="33">
        <v>1500</v>
      </c>
      <c r="H39" s="33">
        <f t="shared" si="1"/>
        <v>0</v>
      </c>
      <c r="I39" s="450"/>
      <c r="J39" s="450"/>
      <c r="K39" s="145"/>
      <c r="L39" s="129"/>
      <c r="N39" s="92"/>
      <c r="AB39" s="92"/>
      <c r="AC39" s="92"/>
      <c r="AD39" s="351"/>
      <c r="AF39" s="352"/>
      <c r="AG39" s="352"/>
      <c r="AH39" s="352"/>
      <c r="AI39" s="452"/>
      <c r="AJ39" s="452"/>
    </row>
    <row r="40" spans="1:38" ht="14.25" thickTop="1" thickBot="1" x14ac:dyDescent="0.25">
      <c r="A40" s="92"/>
      <c r="B40" s="187"/>
      <c r="C40" s="170"/>
      <c r="D40" s="189" t="s">
        <v>217</v>
      </c>
      <c r="F40" s="33">
        <f>'A2 - PROGRAM'!O114 + 'A2 - PROGRAM'!O20</f>
        <v>60.04</v>
      </c>
      <c r="G40" s="361">
        <v>1500</v>
      </c>
      <c r="H40" s="33">
        <f t="shared" si="1"/>
        <v>90060</v>
      </c>
      <c r="I40" s="461"/>
      <c r="J40" s="462"/>
      <c r="K40" s="145"/>
      <c r="L40" s="129"/>
      <c r="N40" s="92"/>
      <c r="AB40" s="92"/>
      <c r="AC40" s="92"/>
      <c r="AD40" s="351"/>
      <c r="AF40" s="352"/>
      <c r="AG40" s="352"/>
      <c r="AH40" s="352"/>
      <c r="AI40" s="452"/>
      <c r="AJ40" s="452"/>
    </row>
    <row r="41" spans="1:38" ht="14.25" thickTop="1" thickBot="1" x14ac:dyDescent="0.25">
      <c r="A41" s="92"/>
      <c r="B41" s="187"/>
      <c r="C41" s="170"/>
      <c r="D41" s="189" t="s">
        <v>268</v>
      </c>
      <c r="F41" s="33">
        <f>'A2 - PROGRAM'!N8</f>
        <v>179.8</v>
      </c>
      <c r="G41" s="33">
        <v>230</v>
      </c>
      <c r="H41" s="33">
        <f>F41*G41</f>
        <v>41354</v>
      </c>
      <c r="I41" s="450"/>
      <c r="J41" s="450"/>
      <c r="K41" s="145"/>
      <c r="L41" s="129"/>
      <c r="N41" s="92"/>
      <c r="AB41" s="92"/>
      <c r="AC41" s="92"/>
      <c r="AD41" s="351"/>
      <c r="AF41" s="352"/>
      <c r="AG41" s="352"/>
      <c r="AH41" s="352"/>
      <c r="AI41" s="452"/>
      <c r="AJ41" s="452"/>
    </row>
    <row r="42" spans="1:38" ht="13.5" thickTop="1" x14ac:dyDescent="0.2">
      <c r="A42" s="224"/>
      <c r="B42" s="225"/>
      <c r="C42" s="226"/>
      <c r="D42" s="227" t="s">
        <v>128</v>
      </c>
      <c r="E42" s="228"/>
      <c r="F42" s="195">
        <f>SUM(F37:F40)</f>
        <v>179.8</v>
      </c>
      <c r="G42" s="227"/>
      <c r="H42" s="229">
        <f>SUM(H37:H41)</f>
        <v>335006</v>
      </c>
      <c r="I42" s="227"/>
      <c r="J42" s="227"/>
      <c r="K42" s="162"/>
      <c r="L42" s="182"/>
      <c r="N42" s="224"/>
      <c r="AB42" s="224"/>
      <c r="AC42" s="224"/>
      <c r="AD42" s="355"/>
      <c r="AE42" s="345"/>
      <c r="AF42" s="356"/>
      <c r="AG42" s="355"/>
      <c r="AH42" s="357"/>
      <c r="AI42" s="355"/>
      <c r="AJ42" s="355"/>
      <c r="AK42" s="345"/>
      <c r="AL42" s="345"/>
    </row>
    <row r="43" spans="1:38" ht="9" customHeight="1" thickBot="1" x14ac:dyDescent="0.25">
      <c r="B43" s="340"/>
      <c r="L43" s="360"/>
    </row>
    <row r="44" spans="1:38" ht="24" thickTop="1" thickBot="1" x14ac:dyDescent="0.25">
      <c r="A44" s="92"/>
      <c r="B44" s="187"/>
      <c r="C44" s="170"/>
      <c r="D44" s="189" t="s">
        <v>256</v>
      </c>
      <c r="F44" s="33">
        <v>23.3</v>
      </c>
      <c r="G44" s="361">
        <v>150</v>
      </c>
      <c r="H44" s="33">
        <f>F44*G44</f>
        <v>3495</v>
      </c>
      <c r="I44" s="450"/>
      <c r="J44" s="450"/>
      <c r="K44" s="145"/>
      <c r="L44" s="129"/>
      <c r="N44" s="92"/>
      <c r="AB44" s="92"/>
      <c r="AC44" s="92"/>
      <c r="AD44" s="351"/>
      <c r="AF44" s="352"/>
      <c r="AG44" s="352"/>
      <c r="AH44" s="352"/>
      <c r="AI44" s="452"/>
      <c r="AJ44" s="452"/>
    </row>
    <row r="45" spans="1:38" ht="24" thickTop="1" thickBot="1" x14ac:dyDescent="0.25">
      <c r="A45" s="92"/>
      <c r="B45" s="187"/>
      <c r="C45" s="170"/>
      <c r="D45" s="189" t="s">
        <v>280</v>
      </c>
      <c r="F45" s="33">
        <v>12</v>
      </c>
      <c r="G45" s="361">
        <v>1500</v>
      </c>
      <c r="H45" s="33">
        <f>F45*G45</f>
        <v>18000</v>
      </c>
      <c r="I45" s="450"/>
      <c r="J45" s="450"/>
      <c r="K45" s="145"/>
      <c r="L45" s="129"/>
      <c r="N45" s="92"/>
      <c r="AB45" s="92"/>
      <c r="AC45" s="92"/>
      <c r="AD45" s="351"/>
      <c r="AF45" s="352"/>
      <c r="AG45" s="352"/>
      <c r="AH45" s="352"/>
      <c r="AI45" s="452"/>
      <c r="AJ45" s="452"/>
    </row>
    <row r="46" spans="1:38" ht="14.25" thickTop="1" thickBot="1" x14ac:dyDescent="0.25">
      <c r="A46" s="92"/>
      <c r="B46" s="187"/>
      <c r="C46" s="170"/>
      <c r="D46" s="189" t="s">
        <v>283</v>
      </c>
      <c r="F46" s="33">
        <v>1</v>
      </c>
      <c r="G46" s="361"/>
      <c r="H46" s="33">
        <v>25000</v>
      </c>
      <c r="I46" s="450"/>
      <c r="J46" s="450"/>
      <c r="K46" s="145"/>
      <c r="L46" s="129"/>
      <c r="N46" s="92"/>
      <c r="AB46" s="92"/>
      <c r="AC46" s="92"/>
      <c r="AD46" s="351"/>
      <c r="AF46" s="352"/>
      <c r="AG46" s="352"/>
      <c r="AH46" s="352"/>
      <c r="AI46" s="452"/>
      <c r="AJ46" s="452"/>
    </row>
    <row r="47" spans="1:38" ht="14.25" thickTop="1" thickBot="1" x14ac:dyDescent="0.25">
      <c r="B47" s="340"/>
      <c r="D47" s="177" t="s">
        <v>127</v>
      </c>
      <c r="E47" s="176"/>
      <c r="F47" s="174" t="s">
        <v>216</v>
      </c>
      <c r="G47" s="174" t="s">
        <v>192</v>
      </c>
      <c r="H47" s="174" t="s">
        <v>126</v>
      </c>
      <c r="I47" s="453" t="s">
        <v>91</v>
      </c>
      <c r="J47" s="453"/>
      <c r="L47" s="360"/>
      <c r="AD47" s="177"/>
      <c r="AE47" s="176"/>
      <c r="AF47" s="174"/>
      <c r="AG47" s="174"/>
      <c r="AH47" s="174"/>
      <c r="AI47" s="451"/>
      <c r="AJ47" s="451"/>
    </row>
    <row r="48" spans="1:38" ht="14.25" thickTop="1" thickBot="1" x14ac:dyDescent="0.25">
      <c r="A48" s="92"/>
      <c r="B48" s="187"/>
      <c r="C48" s="170"/>
      <c r="D48" s="189" t="s">
        <v>215</v>
      </c>
      <c r="F48" s="33">
        <v>1</v>
      </c>
      <c r="G48" s="361">
        <v>20000</v>
      </c>
      <c r="H48" s="361">
        <f>F48*G48</f>
        <v>20000</v>
      </c>
      <c r="I48" s="338"/>
      <c r="J48" s="339"/>
      <c r="K48" s="145"/>
      <c r="L48" s="129"/>
      <c r="N48" s="92"/>
      <c r="AB48" s="92"/>
      <c r="AC48" s="92"/>
      <c r="AD48" s="351"/>
      <c r="AF48" s="352"/>
      <c r="AG48" s="352"/>
      <c r="AH48" s="352"/>
      <c r="AI48" s="353"/>
      <c r="AJ48" s="353"/>
    </row>
    <row r="49" spans="1:38" ht="6" customHeight="1" thickTop="1" x14ac:dyDescent="0.2">
      <c r="A49" s="92"/>
      <c r="B49" s="187"/>
      <c r="C49" s="170"/>
      <c r="F49" s="194"/>
      <c r="G49" s="194"/>
      <c r="H49" s="194"/>
      <c r="K49" s="145"/>
      <c r="L49" s="129"/>
      <c r="N49" s="92"/>
      <c r="AB49" s="92"/>
      <c r="AC49" s="92"/>
    </row>
    <row r="50" spans="1:38" ht="13.5" thickBot="1" x14ac:dyDescent="0.25">
      <c r="A50" s="224"/>
      <c r="B50" s="225"/>
      <c r="C50" s="226"/>
      <c r="D50" s="227" t="s">
        <v>128</v>
      </c>
      <c r="E50" s="228"/>
      <c r="F50" s="195"/>
      <c r="G50" s="227"/>
      <c r="H50" s="229">
        <f>SUM(H44:H48)</f>
        <v>66495</v>
      </c>
      <c r="I50" s="227"/>
      <c r="J50" s="227"/>
      <c r="K50" s="162"/>
      <c r="L50" s="182"/>
      <c r="N50" s="224"/>
      <c r="AB50" s="224"/>
      <c r="AC50" s="224"/>
      <c r="AD50" s="355"/>
      <c r="AE50" s="345"/>
      <c r="AF50" s="356"/>
      <c r="AG50" s="355"/>
      <c r="AH50" s="357"/>
      <c r="AI50" s="355"/>
      <c r="AJ50" s="355"/>
      <c r="AK50" s="345"/>
      <c r="AL50" s="345"/>
    </row>
    <row r="51" spans="1:38" ht="4.5" customHeight="1" thickTop="1" thickBot="1" x14ac:dyDescent="0.25">
      <c r="A51" s="92"/>
      <c r="B51" s="187"/>
      <c r="C51" s="170"/>
      <c r="D51" s="434"/>
      <c r="F51" s="362"/>
      <c r="G51" s="362"/>
      <c r="H51" s="362"/>
      <c r="I51" s="435"/>
      <c r="J51" s="435"/>
      <c r="K51" s="145"/>
      <c r="L51" s="129"/>
      <c r="N51" s="92"/>
      <c r="AB51" s="92"/>
      <c r="AC51" s="92"/>
      <c r="AD51" s="351"/>
      <c r="AF51" s="352"/>
      <c r="AG51" s="352"/>
      <c r="AH51" s="352"/>
      <c r="AI51" s="353"/>
      <c r="AJ51" s="353"/>
    </row>
    <row r="52" spans="1:38" ht="16.5" thickTop="1" x14ac:dyDescent="0.2">
      <c r="B52" s="129"/>
      <c r="C52" s="173"/>
      <c r="D52" s="372" t="s">
        <v>242</v>
      </c>
      <c r="E52" s="344"/>
      <c r="F52" s="344"/>
      <c r="G52" s="344"/>
      <c r="H52" s="344"/>
      <c r="I52" s="344"/>
      <c r="K52" s="145"/>
      <c r="L52" s="129"/>
      <c r="AD52" s="343"/>
      <c r="AE52" s="344"/>
      <c r="AF52" s="344"/>
      <c r="AG52" s="344"/>
      <c r="AH52" s="344"/>
      <c r="AI52" s="344"/>
    </row>
    <row r="53" spans="1:38" ht="13.5" thickBot="1" x14ac:dyDescent="0.25">
      <c r="B53" s="129"/>
      <c r="C53" s="173"/>
      <c r="D53" s="177" t="s">
        <v>127</v>
      </c>
      <c r="E53" s="176"/>
      <c r="F53" s="174" t="s">
        <v>90</v>
      </c>
      <c r="G53" s="174" t="s">
        <v>125</v>
      </c>
      <c r="H53" s="174" t="s">
        <v>126</v>
      </c>
      <c r="I53" s="453" t="s">
        <v>91</v>
      </c>
      <c r="J53" s="453"/>
      <c r="K53" s="145"/>
      <c r="L53" s="129"/>
      <c r="AD53" s="177"/>
      <c r="AE53" s="176"/>
      <c r="AF53" s="174"/>
      <c r="AG53" s="174"/>
      <c r="AH53" s="174"/>
      <c r="AI53" s="451"/>
      <c r="AJ53" s="451"/>
    </row>
    <row r="54" spans="1:38" ht="14.25" thickTop="1" thickBot="1" x14ac:dyDescent="0.25">
      <c r="A54" s="92"/>
      <c r="B54" s="187"/>
      <c r="C54" s="170"/>
      <c r="D54" s="189" t="s">
        <v>243</v>
      </c>
      <c r="F54" s="33">
        <v>99.2</v>
      </c>
      <c r="G54" s="33">
        <v>250</v>
      </c>
      <c r="H54" s="33">
        <f>F54*G54</f>
        <v>24800</v>
      </c>
      <c r="I54" s="450"/>
      <c r="J54" s="450"/>
      <c r="K54" s="145"/>
      <c r="L54" s="129"/>
      <c r="N54" s="92"/>
      <c r="AB54" s="92"/>
      <c r="AC54" s="92"/>
      <c r="AD54" s="351"/>
      <c r="AF54" s="352"/>
      <c r="AG54" s="352"/>
      <c r="AH54" s="352"/>
      <c r="AI54" s="452"/>
      <c r="AJ54" s="452"/>
    </row>
    <row r="55" spans="1:38" ht="9" customHeight="1" thickTop="1" x14ac:dyDescent="0.2">
      <c r="A55" s="92"/>
      <c r="B55" s="187"/>
      <c r="C55" s="170"/>
      <c r="F55" s="194"/>
      <c r="G55" s="194"/>
      <c r="H55" s="194"/>
      <c r="K55" s="145"/>
      <c r="L55" s="129"/>
      <c r="N55" s="92"/>
      <c r="AB55" s="92"/>
      <c r="AC55" s="92"/>
    </row>
    <row r="56" spans="1:38" ht="13.5" thickBot="1" x14ac:dyDescent="0.25">
      <c r="A56" s="224"/>
      <c r="B56" s="225"/>
      <c r="C56" s="226"/>
      <c r="D56" s="227" t="s">
        <v>128</v>
      </c>
      <c r="E56" s="228"/>
      <c r="F56" s="195"/>
      <c r="G56" s="227"/>
      <c r="H56" s="229">
        <f>H54</f>
        <v>24800</v>
      </c>
      <c r="I56" s="227"/>
      <c r="J56" s="227"/>
      <c r="K56" s="162"/>
      <c r="L56" s="182"/>
      <c r="N56" s="224"/>
      <c r="AB56" s="224"/>
      <c r="AC56" s="224"/>
      <c r="AD56" s="355"/>
      <c r="AE56" s="345"/>
      <c r="AF56" s="356"/>
      <c r="AG56" s="355"/>
      <c r="AH56" s="357"/>
      <c r="AI56" s="355"/>
      <c r="AJ56" s="355"/>
      <c r="AK56" s="345"/>
      <c r="AL56" s="345"/>
    </row>
    <row r="57" spans="1:38" ht="13.5" thickTop="1" x14ac:dyDescent="0.2">
      <c r="A57" s="92"/>
      <c r="B57" s="187"/>
      <c r="C57" s="170"/>
      <c r="F57" s="194"/>
      <c r="G57" s="194"/>
      <c r="H57" s="194"/>
      <c r="K57" s="145"/>
      <c r="L57" s="129"/>
      <c r="N57" s="92"/>
      <c r="AB57" s="92"/>
      <c r="AC57" s="92"/>
    </row>
    <row r="58" spans="1:38" x14ac:dyDescent="0.2">
      <c r="A58" s="224"/>
      <c r="B58" s="225"/>
      <c r="C58" s="226"/>
      <c r="D58" s="227" t="s">
        <v>246</v>
      </c>
      <c r="E58" s="228"/>
      <c r="F58" s="195"/>
      <c r="G58" s="227"/>
      <c r="H58" s="396">
        <f>SUM(H33,H42,H50,H56)</f>
        <v>600618.69999999995</v>
      </c>
      <c r="I58" s="227"/>
      <c r="J58" s="227"/>
      <c r="K58" s="162"/>
      <c r="L58" s="182"/>
      <c r="N58" s="224"/>
      <c r="AB58" s="224"/>
      <c r="AC58" s="224"/>
      <c r="AD58" s="355"/>
      <c r="AE58" s="345"/>
      <c r="AF58" s="356"/>
      <c r="AG58" s="355"/>
      <c r="AH58" s="357"/>
      <c r="AI58" s="355"/>
      <c r="AJ58" s="355"/>
      <c r="AK58" s="345"/>
      <c r="AL58" s="345"/>
    </row>
    <row r="59" spans="1:38" x14ac:dyDescent="0.2">
      <c r="B59" s="129"/>
      <c r="C59" s="171"/>
      <c r="D59" s="172"/>
      <c r="E59" s="172"/>
      <c r="F59" s="172"/>
      <c r="G59" s="172"/>
      <c r="H59" s="172"/>
      <c r="I59" s="172"/>
      <c r="J59" s="172"/>
      <c r="K59" s="148"/>
      <c r="L59" s="129"/>
    </row>
    <row r="60" spans="1:38" x14ac:dyDescent="0.2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</row>
    <row r="61" spans="1:38" ht="12.6" customHeight="1" x14ac:dyDescent="0.2"/>
    <row r="62" spans="1:38" ht="18" x14ac:dyDescent="0.2">
      <c r="B62" s="182"/>
      <c r="C62" s="182"/>
      <c r="D62" s="183"/>
      <c r="E62" s="185"/>
      <c r="F62" s="184"/>
      <c r="G62" s="185"/>
      <c r="H62" s="185"/>
      <c r="I62" s="185"/>
      <c r="J62" s="186"/>
      <c r="K62" s="186"/>
      <c r="L62" s="129"/>
      <c r="O62" s="345"/>
      <c r="P62" s="345"/>
      <c r="Q62" s="346"/>
      <c r="R62" s="347"/>
      <c r="S62" s="348"/>
      <c r="T62" s="347"/>
      <c r="U62" s="347"/>
      <c r="V62" s="347"/>
      <c r="W62" s="349"/>
      <c r="X62" s="349"/>
      <c r="AB62" s="345"/>
      <c r="AC62" s="345"/>
      <c r="AD62" s="346"/>
      <c r="AE62" s="347"/>
      <c r="AF62" s="348"/>
      <c r="AG62" s="347"/>
      <c r="AH62" s="347"/>
      <c r="AI62" s="347"/>
      <c r="AJ62" s="349"/>
      <c r="AK62" s="349"/>
    </row>
    <row r="63" spans="1:38" ht="15.75" x14ac:dyDescent="0.2">
      <c r="B63" s="182"/>
      <c r="C63" s="237" t="s">
        <v>209</v>
      </c>
      <c r="D63" s="237"/>
      <c r="E63" s="237"/>
      <c r="F63" s="237"/>
      <c r="G63" s="237"/>
      <c r="H63" s="237"/>
      <c r="I63" s="237"/>
      <c r="J63" s="237"/>
      <c r="K63" s="186"/>
      <c r="L63" s="129"/>
      <c r="O63" s="345"/>
      <c r="P63" s="350"/>
      <c r="Q63" s="350"/>
      <c r="R63" s="350"/>
      <c r="S63" s="350"/>
      <c r="T63" s="350"/>
      <c r="U63" s="350"/>
      <c r="V63" s="350"/>
      <c r="W63" s="350"/>
      <c r="X63" s="349"/>
      <c r="AB63" s="345"/>
      <c r="AC63" s="350"/>
      <c r="AD63" s="350"/>
      <c r="AE63" s="350"/>
      <c r="AF63" s="350"/>
      <c r="AG63" s="350"/>
      <c r="AH63" s="350"/>
      <c r="AI63" s="350"/>
      <c r="AJ63" s="350"/>
      <c r="AK63" s="349"/>
    </row>
    <row r="64" spans="1:38" ht="25.5" customHeight="1" thickBot="1" x14ac:dyDescent="0.25">
      <c r="B64" s="129"/>
      <c r="C64" s="167"/>
      <c r="D64" s="367" t="s">
        <v>224</v>
      </c>
      <c r="E64" s="169"/>
      <c r="F64" s="169"/>
      <c r="G64" s="169"/>
      <c r="H64" s="190"/>
      <c r="I64" s="190"/>
      <c r="J64" s="95"/>
      <c r="K64" s="144"/>
      <c r="L64" s="129"/>
      <c r="Q64" s="343"/>
      <c r="R64" s="344"/>
      <c r="S64" s="344"/>
      <c r="T64" s="344"/>
      <c r="U64" s="344"/>
      <c r="V64" s="344"/>
      <c r="AD64" s="343"/>
      <c r="AE64" s="344"/>
      <c r="AF64" s="344"/>
      <c r="AG64" s="344"/>
      <c r="AH64" s="344"/>
      <c r="AI64" s="344"/>
    </row>
    <row r="65" spans="1:36" ht="13.5" thickBot="1" x14ac:dyDescent="0.25">
      <c r="B65" s="129"/>
      <c r="C65" s="173"/>
      <c r="D65" s="177" t="s">
        <v>127</v>
      </c>
      <c r="E65" s="176"/>
      <c r="F65" s="174" t="s">
        <v>90</v>
      </c>
      <c r="G65" s="467" t="s">
        <v>91</v>
      </c>
      <c r="H65" s="467"/>
      <c r="I65" s="467"/>
      <c r="J65" s="467"/>
      <c r="K65" s="145"/>
      <c r="L65" s="129"/>
      <c r="Q65" s="177"/>
      <c r="R65" s="176"/>
      <c r="S65" s="174"/>
      <c r="T65" s="464"/>
      <c r="U65" s="464"/>
      <c r="V65" s="464"/>
      <c r="W65" s="464"/>
      <c r="AD65" s="177"/>
      <c r="AE65" s="176"/>
      <c r="AF65" s="174"/>
      <c r="AG65" s="464"/>
      <c r="AH65" s="464"/>
      <c r="AI65" s="464"/>
      <c r="AJ65" s="464"/>
    </row>
    <row r="66" spans="1:36" ht="77.25" customHeight="1" thickTop="1" thickBot="1" x14ac:dyDescent="0.25">
      <c r="A66" s="92"/>
      <c r="B66" s="187"/>
      <c r="C66" s="170"/>
      <c r="D66" s="189" t="s">
        <v>188</v>
      </c>
      <c r="F66" s="33">
        <v>1879</v>
      </c>
      <c r="G66" s="468" t="s">
        <v>221</v>
      </c>
      <c r="H66" s="469"/>
      <c r="I66" s="469"/>
      <c r="J66" s="470"/>
      <c r="K66" s="145"/>
      <c r="L66" s="129"/>
      <c r="N66" s="92"/>
      <c r="O66" s="92"/>
      <c r="P66" s="92"/>
      <c r="Q66" s="351"/>
      <c r="S66" s="352"/>
      <c r="T66" s="466"/>
      <c r="U66" s="466"/>
      <c r="V66" s="466"/>
      <c r="W66" s="466"/>
      <c r="AB66" s="92"/>
      <c r="AC66" s="92"/>
      <c r="AD66" s="351"/>
      <c r="AF66" s="352"/>
      <c r="AG66" s="466"/>
      <c r="AH66" s="466"/>
      <c r="AI66" s="466"/>
      <c r="AJ66" s="466"/>
    </row>
    <row r="67" spans="1:36" ht="14.25" thickTop="1" thickBot="1" x14ac:dyDescent="0.25">
      <c r="B67" s="129"/>
      <c r="C67" s="173"/>
      <c r="D67" s="177" t="s">
        <v>127</v>
      </c>
      <c r="E67" s="176"/>
      <c r="F67" s="174" t="s">
        <v>193</v>
      </c>
      <c r="G67" s="463" t="s">
        <v>91</v>
      </c>
      <c r="H67" s="463"/>
      <c r="I67" s="463"/>
      <c r="J67" s="463"/>
      <c r="K67" s="145"/>
      <c r="L67" s="129"/>
      <c r="Q67" s="177"/>
      <c r="R67" s="176"/>
      <c r="S67" s="174"/>
      <c r="T67" s="464"/>
      <c r="U67" s="464"/>
      <c r="V67" s="464"/>
      <c r="W67" s="464"/>
      <c r="AD67" s="177"/>
      <c r="AE67" s="176"/>
      <c r="AF67" s="174"/>
      <c r="AG67" s="464"/>
      <c r="AH67" s="464"/>
      <c r="AI67" s="464"/>
      <c r="AJ67" s="464"/>
    </row>
    <row r="68" spans="1:36" ht="24" thickTop="1" thickBot="1" x14ac:dyDescent="0.25">
      <c r="A68" s="92"/>
      <c r="B68" s="187"/>
      <c r="C68" s="170"/>
      <c r="D68" s="189" t="s">
        <v>189</v>
      </c>
      <c r="F68" s="33">
        <v>1</v>
      </c>
      <c r="G68" s="465" t="s">
        <v>204</v>
      </c>
      <c r="H68" s="450"/>
      <c r="I68" s="450"/>
      <c r="J68" s="450"/>
      <c r="K68" s="145"/>
      <c r="L68" s="129"/>
      <c r="N68" s="92"/>
      <c r="O68" s="92"/>
      <c r="P68" s="92"/>
      <c r="Q68" s="351"/>
      <c r="S68" s="352"/>
      <c r="T68" s="466"/>
      <c r="U68" s="452"/>
      <c r="V68" s="452"/>
      <c r="W68" s="452"/>
      <c r="AB68" s="92"/>
      <c r="AC68" s="92"/>
      <c r="AD68" s="351"/>
      <c r="AF68" s="352"/>
      <c r="AG68" s="466"/>
      <c r="AH68" s="452"/>
      <c r="AI68" s="452"/>
      <c r="AJ68" s="452"/>
    </row>
    <row r="69" spans="1:36" ht="14.25" thickTop="1" thickBot="1" x14ac:dyDescent="0.25">
      <c r="A69" s="92"/>
      <c r="B69" s="187"/>
      <c r="C69" s="170"/>
      <c r="D69" s="189" t="s">
        <v>190</v>
      </c>
      <c r="F69" s="33">
        <v>1</v>
      </c>
      <c r="G69" s="465" t="s">
        <v>205</v>
      </c>
      <c r="H69" s="450"/>
      <c r="I69" s="450"/>
      <c r="J69" s="450"/>
      <c r="K69" s="145"/>
      <c r="L69" s="129"/>
      <c r="N69" s="92"/>
      <c r="O69" s="92"/>
      <c r="P69" s="92"/>
      <c r="Q69" s="351"/>
      <c r="S69" s="352"/>
      <c r="T69" s="466"/>
      <c r="U69" s="452"/>
      <c r="V69" s="452"/>
      <c r="W69" s="452"/>
      <c r="AB69" s="92"/>
      <c r="AC69" s="92"/>
      <c r="AD69" s="351"/>
      <c r="AF69" s="352"/>
      <c r="AG69" s="466"/>
      <c r="AH69" s="452"/>
      <c r="AI69" s="452"/>
      <c r="AJ69" s="452"/>
    </row>
    <row r="70" spans="1:36" ht="14.25" thickTop="1" thickBot="1" x14ac:dyDescent="0.25">
      <c r="A70" s="92"/>
      <c r="B70" s="187"/>
      <c r="C70" s="170"/>
      <c r="D70" s="189" t="s">
        <v>191</v>
      </c>
      <c r="F70" s="33">
        <v>2</v>
      </c>
      <c r="G70" s="472"/>
      <c r="H70" s="472"/>
      <c r="I70" s="472"/>
      <c r="J70" s="472"/>
      <c r="K70" s="145"/>
      <c r="L70" s="129"/>
      <c r="N70" s="92"/>
      <c r="O70" s="92"/>
      <c r="P70" s="92"/>
      <c r="Q70" s="351"/>
      <c r="S70" s="352"/>
      <c r="T70" s="473"/>
      <c r="U70" s="473"/>
      <c r="V70" s="473"/>
      <c r="W70" s="473"/>
      <c r="AB70" s="92"/>
      <c r="AC70" s="92"/>
      <c r="AD70" s="351"/>
      <c r="AF70" s="352"/>
      <c r="AG70" s="473"/>
      <c r="AH70" s="473"/>
      <c r="AI70" s="473"/>
      <c r="AJ70" s="473"/>
    </row>
    <row r="71" spans="1:36" ht="14.25" thickTop="1" thickBot="1" x14ac:dyDescent="0.25">
      <c r="A71" s="92"/>
      <c r="B71" s="187"/>
      <c r="C71" s="170"/>
      <c r="D71" s="189" t="s">
        <v>194</v>
      </c>
      <c r="F71" s="33">
        <v>1</v>
      </c>
      <c r="G71" s="461" t="s">
        <v>206</v>
      </c>
      <c r="H71" s="471"/>
      <c r="I71" s="471"/>
      <c r="J71" s="462"/>
      <c r="K71" s="145"/>
      <c r="L71" s="129"/>
      <c r="N71" s="92"/>
      <c r="O71" s="92"/>
      <c r="P71" s="92"/>
      <c r="Q71" s="351"/>
      <c r="S71" s="352"/>
      <c r="T71" s="452"/>
      <c r="U71" s="452"/>
      <c r="V71" s="452"/>
      <c r="W71" s="452"/>
      <c r="AB71" s="92"/>
      <c r="AC71" s="92"/>
      <c r="AD71" s="351"/>
      <c r="AF71" s="352"/>
      <c r="AG71" s="452"/>
      <c r="AH71" s="452"/>
      <c r="AI71" s="452"/>
      <c r="AJ71" s="452"/>
    </row>
    <row r="72" spans="1:36" ht="14.25" thickTop="1" thickBot="1" x14ac:dyDescent="0.25">
      <c r="A72" s="92"/>
      <c r="B72" s="187"/>
      <c r="C72" s="170"/>
      <c r="D72" s="189" t="s">
        <v>195</v>
      </c>
      <c r="F72" s="33">
        <v>1</v>
      </c>
      <c r="G72" s="461" t="s">
        <v>207</v>
      </c>
      <c r="H72" s="471"/>
      <c r="I72" s="471"/>
      <c r="J72" s="462"/>
      <c r="K72" s="145"/>
      <c r="L72" s="129"/>
      <c r="N72" s="92"/>
      <c r="O72" s="92"/>
      <c r="P72" s="92"/>
      <c r="Q72" s="351"/>
      <c r="S72" s="352"/>
      <c r="T72" s="452"/>
      <c r="U72" s="452"/>
      <c r="V72" s="452"/>
      <c r="W72" s="452"/>
      <c r="AB72" s="92"/>
      <c r="AC72" s="92"/>
      <c r="AD72" s="351"/>
      <c r="AF72" s="352"/>
      <c r="AG72" s="452"/>
      <c r="AH72" s="452"/>
      <c r="AI72" s="452"/>
      <c r="AJ72" s="452"/>
    </row>
    <row r="73" spans="1:36" ht="14.25" thickTop="1" thickBot="1" x14ac:dyDescent="0.25">
      <c r="A73" s="92"/>
      <c r="B73" s="187"/>
      <c r="C73" s="170"/>
      <c r="D73" s="189" t="s">
        <v>196</v>
      </c>
      <c r="F73" s="33">
        <v>1</v>
      </c>
      <c r="G73" s="472"/>
      <c r="H73" s="472"/>
      <c r="I73" s="472"/>
      <c r="J73" s="472"/>
      <c r="K73" s="145"/>
      <c r="L73" s="129"/>
      <c r="N73" s="92"/>
      <c r="O73" s="92"/>
      <c r="P73" s="92"/>
      <c r="Q73" s="351"/>
      <c r="S73" s="352"/>
      <c r="T73" s="473"/>
      <c r="U73" s="473"/>
      <c r="V73" s="473"/>
      <c r="W73" s="473"/>
      <c r="AB73" s="92"/>
      <c r="AC73" s="92"/>
      <c r="AD73" s="351"/>
      <c r="AF73" s="352"/>
      <c r="AG73" s="473"/>
      <c r="AH73" s="473"/>
      <c r="AI73" s="473"/>
      <c r="AJ73" s="473"/>
    </row>
    <row r="74" spans="1:36" ht="14.25" customHeight="1" thickTop="1" thickBot="1" x14ac:dyDescent="0.25">
      <c r="A74" s="92"/>
      <c r="B74" s="187"/>
      <c r="C74" s="170"/>
      <c r="D74" s="189" t="s">
        <v>197</v>
      </c>
      <c r="F74" s="33">
        <v>1</v>
      </c>
      <c r="G74" s="468" t="s">
        <v>203</v>
      </c>
      <c r="H74" s="469"/>
      <c r="I74" s="469"/>
      <c r="J74" s="470"/>
      <c r="K74" s="145"/>
      <c r="L74" s="129"/>
      <c r="N74" s="92"/>
      <c r="O74" s="92"/>
      <c r="P74" s="92"/>
      <c r="Q74" s="351"/>
      <c r="S74" s="352"/>
      <c r="T74" s="466"/>
      <c r="U74" s="466"/>
      <c r="V74" s="466"/>
      <c r="W74" s="466"/>
      <c r="AB74" s="92"/>
      <c r="AC74" s="92"/>
      <c r="AD74" s="351"/>
      <c r="AF74" s="352"/>
      <c r="AG74" s="466"/>
      <c r="AH74" s="466"/>
      <c r="AI74" s="466"/>
      <c r="AJ74" s="466"/>
    </row>
    <row r="75" spans="1:36" ht="14.25" customHeight="1" thickTop="1" thickBot="1" x14ac:dyDescent="0.25">
      <c r="A75" s="92"/>
      <c r="B75" s="187"/>
      <c r="C75" s="170"/>
      <c r="D75" s="189" t="s">
        <v>265</v>
      </c>
      <c r="F75" s="33">
        <v>1</v>
      </c>
      <c r="G75" s="472"/>
      <c r="H75" s="472"/>
      <c r="I75" s="472"/>
      <c r="J75" s="472"/>
      <c r="K75" s="145"/>
      <c r="L75" s="129"/>
      <c r="N75" s="92"/>
      <c r="O75" s="92"/>
      <c r="P75" s="92"/>
      <c r="Q75" s="351"/>
      <c r="S75" s="352"/>
      <c r="T75" s="473"/>
      <c r="U75" s="473"/>
      <c r="V75" s="473"/>
      <c r="W75" s="473"/>
      <c r="AB75" s="92"/>
      <c r="AC75" s="92"/>
      <c r="AD75" s="351"/>
      <c r="AF75" s="352"/>
      <c r="AG75" s="473"/>
      <c r="AH75" s="473"/>
      <c r="AI75" s="473"/>
      <c r="AJ75" s="473"/>
    </row>
    <row r="76" spans="1:36" ht="13.5" customHeight="1" thickTop="1" thickBot="1" x14ac:dyDescent="0.25">
      <c r="A76" s="92"/>
      <c r="B76" s="187"/>
      <c r="C76" s="170"/>
      <c r="D76" s="189" t="s">
        <v>266</v>
      </c>
      <c r="F76" s="33">
        <v>1</v>
      </c>
      <c r="G76" s="472"/>
      <c r="H76" s="472"/>
      <c r="I76" s="472"/>
      <c r="J76" s="472"/>
      <c r="K76" s="145"/>
      <c r="L76" s="129"/>
      <c r="N76" s="92"/>
      <c r="O76" s="92"/>
      <c r="P76" s="92"/>
      <c r="Q76" s="351"/>
      <c r="S76" s="352"/>
      <c r="T76" s="473"/>
      <c r="U76" s="473"/>
      <c r="V76" s="473"/>
      <c r="W76" s="473"/>
      <c r="AB76" s="92"/>
      <c r="AC76" s="92"/>
      <c r="AD76" s="351"/>
      <c r="AF76" s="352"/>
      <c r="AG76" s="473"/>
      <c r="AH76" s="473"/>
      <c r="AI76" s="473"/>
      <c r="AJ76" s="473"/>
    </row>
    <row r="77" spans="1:36" ht="14.25" customHeight="1" thickTop="1" thickBot="1" x14ac:dyDescent="0.25">
      <c r="A77" s="92"/>
      <c r="B77" s="187"/>
      <c r="C77" s="170"/>
      <c r="D77" s="189" t="s">
        <v>259</v>
      </c>
      <c r="F77" s="33">
        <v>1</v>
      </c>
      <c r="G77" s="450" t="s">
        <v>264</v>
      </c>
      <c r="H77" s="450"/>
      <c r="I77" s="450"/>
      <c r="J77" s="450"/>
      <c r="K77" s="145"/>
      <c r="L77" s="129"/>
      <c r="N77" s="92"/>
      <c r="O77" s="92"/>
      <c r="P77" s="92"/>
      <c r="Q77" s="351"/>
      <c r="S77" s="352"/>
      <c r="T77" s="473"/>
      <c r="U77" s="473"/>
      <c r="V77" s="473"/>
      <c r="W77" s="473"/>
      <c r="AB77" s="92"/>
      <c r="AC77" s="92"/>
      <c r="AD77" s="351"/>
      <c r="AF77" s="352"/>
      <c r="AG77" s="473"/>
      <c r="AH77" s="473"/>
      <c r="AI77" s="473"/>
      <c r="AJ77" s="473"/>
    </row>
    <row r="78" spans="1:36" ht="14.25" customHeight="1" thickTop="1" thickBot="1" x14ac:dyDescent="0.25">
      <c r="A78" s="92"/>
      <c r="B78" s="187"/>
      <c r="C78" s="170"/>
      <c r="D78" s="189" t="s">
        <v>261</v>
      </c>
      <c r="F78" s="33">
        <v>2</v>
      </c>
      <c r="G78" s="450" t="s">
        <v>262</v>
      </c>
      <c r="H78" s="450"/>
      <c r="I78" s="450"/>
      <c r="J78" s="450"/>
      <c r="K78" s="145"/>
      <c r="L78" s="129"/>
      <c r="N78" s="92"/>
      <c r="O78" s="92"/>
      <c r="P78" s="92"/>
      <c r="Q78" s="351"/>
      <c r="S78" s="352"/>
      <c r="T78" s="473"/>
      <c r="U78" s="473"/>
      <c r="V78" s="473"/>
      <c r="W78" s="473"/>
      <c r="AB78" s="92"/>
      <c r="AC78" s="92"/>
      <c r="AD78" s="351"/>
      <c r="AF78" s="352"/>
      <c r="AG78" s="473"/>
      <c r="AH78" s="473"/>
      <c r="AI78" s="473"/>
      <c r="AJ78" s="473"/>
    </row>
    <row r="79" spans="1:36" ht="14.25" thickTop="1" thickBot="1" x14ac:dyDescent="0.25">
      <c r="B79" s="129"/>
      <c r="C79" s="173"/>
      <c r="D79" s="177" t="s">
        <v>127</v>
      </c>
      <c r="E79" s="176"/>
      <c r="F79" s="174" t="s">
        <v>193</v>
      </c>
      <c r="G79" s="174" t="s">
        <v>192</v>
      </c>
      <c r="H79" s="174" t="s">
        <v>126</v>
      </c>
      <c r="I79" s="453" t="s">
        <v>91</v>
      </c>
      <c r="J79" s="453"/>
      <c r="K79" s="145"/>
      <c r="L79" s="129"/>
      <c r="Q79" s="177"/>
      <c r="R79" s="176"/>
      <c r="S79" s="174"/>
      <c r="T79" s="174"/>
      <c r="U79" s="174"/>
      <c r="V79" s="451"/>
      <c r="W79" s="451"/>
      <c r="AD79" s="177"/>
      <c r="AE79" s="176"/>
      <c r="AF79" s="174"/>
      <c r="AG79" s="174"/>
      <c r="AH79" s="174"/>
      <c r="AI79" s="451"/>
      <c r="AJ79" s="451"/>
    </row>
    <row r="80" spans="1:36" ht="15.75" customHeight="1" thickTop="1" thickBot="1" x14ac:dyDescent="0.25">
      <c r="A80" s="92"/>
      <c r="B80" s="187"/>
      <c r="C80" s="170"/>
      <c r="D80" s="189" t="s">
        <v>237</v>
      </c>
      <c r="F80" s="33">
        <v>3</v>
      </c>
      <c r="G80" s="33">
        <v>2000</v>
      </c>
      <c r="H80" s="33">
        <f>F80*G80</f>
        <v>6000</v>
      </c>
      <c r="I80" s="461" t="s">
        <v>198</v>
      </c>
      <c r="J80" s="462"/>
      <c r="K80" s="145"/>
      <c r="L80" s="129"/>
      <c r="N80" s="92"/>
      <c r="O80" s="92"/>
      <c r="P80" s="92"/>
      <c r="Q80" s="351"/>
      <c r="S80" s="352"/>
      <c r="T80" s="352"/>
      <c r="U80" s="352"/>
      <c r="V80" s="452"/>
      <c r="W80" s="452"/>
      <c r="AB80" s="92"/>
      <c r="AC80" s="92"/>
      <c r="AD80" s="351"/>
      <c r="AF80" s="352"/>
      <c r="AG80" s="352"/>
      <c r="AH80" s="352"/>
      <c r="AI80" s="452"/>
      <c r="AJ80" s="452"/>
    </row>
    <row r="81" spans="1:38" ht="9" customHeight="1" thickTop="1" x14ac:dyDescent="0.2">
      <c r="A81" s="92"/>
      <c r="B81" s="187"/>
      <c r="C81" s="170"/>
      <c r="F81" s="194"/>
      <c r="G81" s="194"/>
      <c r="H81" s="194"/>
      <c r="K81" s="145"/>
      <c r="L81" s="129"/>
      <c r="N81" s="92"/>
      <c r="O81" s="92"/>
      <c r="P81" s="92"/>
      <c r="AB81" s="92"/>
      <c r="AC81" s="92"/>
    </row>
    <row r="82" spans="1:38" x14ac:dyDescent="0.2">
      <c r="A82" s="224"/>
      <c r="B82" s="225"/>
      <c r="C82" s="226"/>
      <c r="D82" s="227" t="s">
        <v>128</v>
      </c>
      <c r="E82" s="228"/>
      <c r="F82" s="195"/>
      <c r="G82" s="227"/>
      <c r="H82" s="396">
        <f>265000+H80</f>
        <v>271000</v>
      </c>
      <c r="I82" s="227"/>
      <c r="J82" s="227"/>
      <c r="K82" s="162"/>
      <c r="L82" s="182"/>
      <c r="N82" s="224"/>
      <c r="O82" s="224"/>
      <c r="P82" s="224"/>
      <c r="Q82" s="355"/>
      <c r="R82" s="345"/>
      <c r="S82" s="356"/>
      <c r="T82" s="355"/>
      <c r="U82" s="357"/>
      <c r="V82" s="355"/>
      <c r="W82" s="355"/>
      <c r="X82" s="345"/>
      <c r="Y82" s="345"/>
      <c r="AB82" s="224"/>
      <c r="AC82" s="224"/>
      <c r="AD82" s="355"/>
      <c r="AE82" s="345"/>
      <c r="AF82" s="356"/>
      <c r="AG82" s="355"/>
      <c r="AH82" s="357"/>
      <c r="AI82" s="355"/>
      <c r="AJ82" s="355"/>
      <c r="AK82" s="345"/>
      <c r="AL82" s="345"/>
    </row>
    <row r="83" spans="1:38" ht="25.5" customHeight="1" thickBot="1" x14ac:dyDescent="0.25">
      <c r="A83" s="224"/>
      <c r="B83" s="225"/>
      <c r="C83" s="226"/>
      <c r="D83" s="366" t="s">
        <v>231</v>
      </c>
      <c r="E83" s="345"/>
      <c r="F83" s="356"/>
      <c r="G83" s="355"/>
      <c r="H83" s="357"/>
      <c r="I83" s="355"/>
      <c r="J83" s="355"/>
      <c r="K83" s="162"/>
      <c r="L83" s="182"/>
      <c r="N83" s="224"/>
      <c r="O83" s="224"/>
      <c r="P83" s="224"/>
      <c r="Q83" s="355"/>
      <c r="R83" s="345"/>
      <c r="S83" s="356"/>
      <c r="T83" s="355"/>
      <c r="U83" s="357"/>
      <c r="V83" s="355"/>
      <c r="W83" s="355"/>
      <c r="X83" s="345"/>
      <c r="Y83" s="345"/>
      <c r="AB83" s="224"/>
      <c r="AC83" s="224"/>
      <c r="AD83" s="355"/>
      <c r="AE83" s="345"/>
      <c r="AF83" s="356"/>
      <c r="AG83" s="355"/>
      <c r="AH83" s="357"/>
      <c r="AI83" s="355"/>
      <c r="AJ83" s="355"/>
      <c r="AK83" s="345"/>
      <c r="AL83" s="345"/>
    </row>
    <row r="84" spans="1:38" ht="14.25" thickTop="1" thickBot="1" x14ac:dyDescent="0.25">
      <c r="B84" s="129"/>
      <c r="C84" s="173"/>
      <c r="D84" s="177" t="s">
        <v>127</v>
      </c>
      <c r="E84" s="176"/>
      <c r="F84" s="174" t="s">
        <v>229</v>
      </c>
      <c r="G84" s="365" t="s">
        <v>225</v>
      </c>
      <c r="H84" s="341" t="s">
        <v>126</v>
      </c>
      <c r="I84" s="477" t="s">
        <v>91</v>
      </c>
      <c r="J84" s="477"/>
      <c r="K84" s="145"/>
      <c r="L84" s="129"/>
      <c r="Q84" s="177"/>
      <c r="R84" s="176"/>
      <c r="S84" s="174"/>
      <c r="T84" s="464"/>
      <c r="U84" s="464"/>
      <c r="V84" s="464"/>
      <c r="W84" s="464"/>
      <c r="AD84" s="177"/>
      <c r="AE84" s="176"/>
      <c r="AF84" s="174"/>
      <c r="AG84" s="464"/>
      <c r="AH84" s="464"/>
      <c r="AI84" s="464"/>
      <c r="AJ84" s="464"/>
    </row>
    <row r="85" spans="1:38" ht="24" customHeight="1" thickTop="1" thickBot="1" x14ac:dyDescent="0.25">
      <c r="A85" s="92"/>
      <c r="B85" s="187"/>
      <c r="C85" s="170"/>
      <c r="D85" s="189" t="s">
        <v>232</v>
      </c>
      <c r="F85" s="33">
        <v>320</v>
      </c>
      <c r="G85" s="342">
        <v>12</v>
      </c>
      <c r="H85" s="342">
        <f t="shared" ref="H85" si="2">F85*G85</f>
        <v>3840</v>
      </c>
      <c r="I85" s="468" t="s">
        <v>282</v>
      </c>
      <c r="J85" s="470"/>
      <c r="K85" s="145"/>
      <c r="L85" s="129"/>
      <c r="N85" s="92"/>
      <c r="O85" s="92"/>
      <c r="P85" s="92"/>
      <c r="Q85" s="351"/>
      <c r="S85" s="352"/>
      <c r="T85" s="452"/>
      <c r="U85" s="452"/>
      <c r="V85" s="452"/>
      <c r="W85" s="452"/>
      <c r="AB85" s="92"/>
      <c r="AC85" s="92"/>
      <c r="AD85" s="351"/>
      <c r="AF85" s="352"/>
      <c r="AG85" s="452"/>
      <c r="AH85" s="452"/>
      <c r="AI85" s="452"/>
      <c r="AJ85" s="452"/>
    </row>
    <row r="86" spans="1:38" ht="14.25" thickTop="1" thickBot="1" x14ac:dyDescent="0.25">
      <c r="A86" s="92"/>
      <c r="B86" s="187"/>
      <c r="C86" s="170"/>
      <c r="D86" s="189" t="s">
        <v>226</v>
      </c>
      <c r="F86" s="33">
        <v>1</v>
      </c>
      <c r="G86" s="342"/>
      <c r="H86" s="342">
        <v>1000</v>
      </c>
      <c r="I86" s="461" t="s">
        <v>230</v>
      </c>
      <c r="J86" s="462"/>
      <c r="K86" s="145"/>
      <c r="L86" s="129"/>
      <c r="N86" s="92"/>
      <c r="O86" s="92"/>
      <c r="P86" s="92"/>
      <c r="Q86" s="351"/>
      <c r="S86" s="352"/>
      <c r="T86" s="452"/>
      <c r="U86" s="452"/>
      <c r="V86" s="452"/>
      <c r="W86" s="452"/>
      <c r="AB86" s="92"/>
      <c r="AC86" s="92"/>
      <c r="AD86" s="351"/>
      <c r="AF86" s="352"/>
      <c r="AG86" s="452"/>
      <c r="AH86" s="452"/>
      <c r="AI86" s="452"/>
      <c r="AJ86" s="452"/>
    </row>
    <row r="87" spans="1:38" ht="14.25" thickTop="1" thickBot="1" x14ac:dyDescent="0.25">
      <c r="A87" s="92"/>
      <c r="B87" s="187"/>
      <c r="C87" s="170"/>
      <c r="D87" s="189" t="s">
        <v>227</v>
      </c>
      <c r="F87" s="33">
        <v>1</v>
      </c>
      <c r="G87" s="342"/>
      <c r="H87" s="342">
        <v>3000</v>
      </c>
      <c r="I87" s="461" t="s">
        <v>230</v>
      </c>
      <c r="J87" s="462"/>
      <c r="K87" s="145"/>
      <c r="L87" s="129"/>
      <c r="N87" s="92"/>
      <c r="O87" s="92"/>
      <c r="P87" s="92"/>
      <c r="Q87" s="351"/>
      <c r="S87" s="352"/>
      <c r="T87" s="473"/>
      <c r="U87" s="473"/>
      <c r="V87" s="473"/>
      <c r="W87" s="473"/>
      <c r="AB87" s="92"/>
      <c r="AC87" s="92"/>
      <c r="AD87" s="351"/>
      <c r="AF87" s="352"/>
      <c r="AG87" s="473"/>
      <c r="AH87" s="473"/>
      <c r="AI87" s="473"/>
      <c r="AJ87" s="473"/>
    </row>
    <row r="88" spans="1:38" ht="14.25" customHeight="1" thickTop="1" thickBot="1" x14ac:dyDescent="0.25">
      <c r="A88" s="92"/>
      <c r="B88" s="187"/>
      <c r="C88" s="170"/>
      <c r="D88" s="189" t="s">
        <v>228</v>
      </c>
      <c r="F88" s="33">
        <v>4</v>
      </c>
      <c r="G88" s="342">
        <v>300</v>
      </c>
      <c r="H88" s="342">
        <f t="shared" ref="H88" si="3">F88*G88</f>
        <v>1200</v>
      </c>
      <c r="I88" s="461" t="s">
        <v>281</v>
      </c>
      <c r="J88" s="462"/>
      <c r="K88" s="145"/>
      <c r="L88" s="129"/>
      <c r="N88" s="92"/>
      <c r="O88" s="92"/>
      <c r="P88" s="92"/>
      <c r="Q88" s="351"/>
      <c r="S88" s="352"/>
      <c r="T88" s="466"/>
      <c r="U88" s="466"/>
      <c r="V88" s="466"/>
      <c r="W88" s="466"/>
      <c r="AB88" s="92"/>
      <c r="AC88" s="92"/>
      <c r="AD88" s="351"/>
      <c r="AF88" s="352"/>
      <c r="AG88" s="466"/>
      <c r="AH88" s="466"/>
      <c r="AI88" s="466"/>
      <c r="AJ88" s="466"/>
    </row>
    <row r="89" spans="1:38" ht="36.75" customHeight="1" thickTop="1" thickBot="1" x14ac:dyDescent="0.25">
      <c r="A89" s="92"/>
      <c r="B89" s="187"/>
      <c r="C89" s="170"/>
      <c r="D89" s="368" t="s">
        <v>233</v>
      </c>
      <c r="F89" s="362"/>
      <c r="G89" s="363"/>
      <c r="H89" s="363"/>
      <c r="I89" s="363"/>
      <c r="J89" s="363"/>
      <c r="K89" s="145"/>
      <c r="L89" s="129"/>
      <c r="N89" s="92"/>
      <c r="O89" s="92"/>
      <c r="P89" s="92"/>
      <c r="Q89" s="351"/>
      <c r="S89" s="352"/>
      <c r="T89" s="354"/>
      <c r="U89" s="354"/>
      <c r="V89" s="354"/>
      <c r="W89" s="354"/>
      <c r="AB89" s="92"/>
      <c r="AC89" s="92"/>
      <c r="AD89" s="351"/>
      <c r="AF89" s="352"/>
      <c r="AG89" s="354"/>
      <c r="AH89" s="354"/>
      <c r="AI89" s="354"/>
      <c r="AJ89" s="354"/>
    </row>
    <row r="90" spans="1:38" ht="21.75" customHeight="1" thickTop="1" thickBot="1" x14ac:dyDescent="0.25">
      <c r="A90" s="92"/>
      <c r="B90" s="187"/>
      <c r="C90" s="170"/>
      <c r="D90" s="189" t="s">
        <v>234</v>
      </c>
      <c r="F90" s="33">
        <v>164</v>
      </c>
      <c r="G90" s="342">
        <v>145</v>
      </c>
      <c r="H90" s="342">
        <f t="shared" ref="H90:H93" si="4">F90*G90</f>
        <v>23780</v>
      </c>
      <c r="I90" s="478" t="s">
        <v>276</v>
      </c>
      <c r="J90" s="479"/>
      <c r="K90" s="145"/>
      <c r="L90" s="129"/>
      <c r="N90" s="92"/>
      <c r="O90" s="92"/>
      <c r="P90" s="92"/>
      <c r="Q90" s="351"/>
      <c r="S90" s="352"/>
      <c r="T90" s="352"/>
      <c r="U90" s="352"/>
      <c r="V90" s="452"/>
      <c r="W90" s="452"/>
      <c r="AB90" s="92"/>
      <c r="AC90" s="92"/>
      <c r="AD90" s="351"/>
      <c r="AF90" s="352"/>
      <c r="AG90" s="352"/>
      <c r="AH90" s="352"/>
      <c r="AI90" s="452"/>
      <c r="AJ90" s="452"/>
    </row>
    <row r="91" spans="1:38" ht="24.75" customHeight="1" thickTop="1" thickBot="1" x14ac:dyDescent="0.25">
      <c r="A91" s="92"/>
      <c r="B91" s="187"/>
      <c r="C91" s="170"/>
      <c r="D91" s="189" t="s">
        <v>235</v>
      </c>
      <c r="F91" s="33">
        <f>364.7+313.6</f>
        <v>678.3</v>
      </c>
      <c r="G91" s="342">
        <v>26</v>
      </c>
      <c r="H91" s="342">
        <f t="shared" si="4"/>
        <v>17635.8</v>
      </c>
      <c r="I91" s="478"/>
      <c r="J91" s="479"/>
      <c r="K91" s="145"/>
      <c r="L91" s="129"/>
      <c r="N91" s="92"/>
      <c r="O91" s="92"/>
      <c r="P91" s="92"/>
      <c r="Q91" s="351"/>
      <c r="S91" s="352"/>
      <c r="T91" s="352"/>
      <c r="U91" s="352"/>
      <c r="V91" s="452"/>
      <c r="W91" s="452"/>
      <c r="AB91" s="92"/>
      <c r="AC91" s="92"/>
      <c r="AD91" s="351"/>
      <c r="AF91" s="352"/>
      <c r="AG91" s="352"/>
      <c r="AH91" s="352"/>
      <c r="AI91" s="452"/>
      <c r="AJ91" s="452"/>
    </row>
    <row r="92" spans="1:38" ht="24.75" customHeight="1" thickTop="1" thickBot="1" x14ac:dyDescent="0.25">
      <c r="A92" s="92"/>
      <c r="B92" s="187"/>
      <c r="C92" s="170"/>
      <c r="D92" s="189" t="s">
        <v>272</v>
      </c>
      <c r="F92" s="33">
        <v>26.4</v>
      </c>
      <c r="G92" s="342">
        <v>500</v>
      </c>
      <c r="H92" s="342">
        <f t="shared" si="4"/>
        <v>13200</v>
      </c>
      <c r="I92" s="480"/>
      <c r="J92" s="481"/>
      <c r="K92" s="145"/>
      <c r="L92" s="129"/>
      <c r="N92" s="92"/>
      <c r="O92" s="92"/>
      <c r="P92" s="92"/>
      <c r="Q92" s="351"/>
      <c r="S92" s="352"/>
      <c r="T92" s="352"/>
      <c r="U92" s="352"/>
      <c r="V92" s="452"/>
      <c r="W92" s="452"/>
      <c r="AB92" s="92"/>
      <c r="AC92" s="92"/>
      <c r="AD92" s="351"/>
      <c r="AF92" s="352"/>
      <c r="AG92" s="352"/>
      <c r="AH92" s="352"/>
      <c r="AI92" s="452"/>
      <c r="AJ92" s="452"/>
    </row>
    <row r="93" spans="1:38" ht="25.5" customHeight="1" thickTop="1" thickBot="1" x14ac:dyDescent="0.25">
      <c r="A93" s="92"/>
      <c r="B93" s="187"/>
      <c r="C93" s="170"/>
      <c r="D93" s="189" t="s">
        <v>273</v>
      </c>
      <c r="F93" s="33">
        <v>1800</v>
      </c>
      <c r="G93" s="342">
        <v>58</v>
      </c>
      <c r="H93" s="342">
        <f t="shared" si="4"/>
        <v>104400</v>
      </c>
      <c r="I93" s="480" t="s">
        <v>274</v>
      </c>
      <c r="J93" s="481"/>
      <c r="K93" s="145"/>
      <c r="L93" s="129"/>
      <c r="N93" s="92"/>
      <c r="O93" s="92"/>
      <c r="P93" s="92"/>
      <c r="Q93" s="351"/>
      <c r="S93" s="352"/>
      <c r="T93" s="352"/>
      <c r="U93" s="352"/>
      <c r="V93" s="452"/>
      <c r="W93" s="452"/>
      <c r="AB93" s="92"/>
      <c r="AC93" s="92"/>
      <c r="AD93" s="351"/>
      <c r="AF93" s="352"/>
      <c r="AG93" s="352"/>
      <c r="AH93" s="352"/>
      <c r="AI93" s="452"/>
      <c r="AJ93" s="452"/>
    </row>
    <row r="94" spans="1:38" ht="25.5" customHeight="1" thickTop="1" thickBot="1" x14ac:dyDescent="0.25">
      <c r="A94" s="92"/>
      <c r="B94" s="187"/>
      <c r="C94" s="170"/>
      <c r="D94" s="189" t="s">
        <v>275</v>
      </c>
      <c r="F94" s="33">
        <v>1800</v>
      </c>
      <c r="G94" s="342">
        <v>192</v>
      </c>
      <c r="H94" s="342">
        <f t="shared" ref="H94" si="5">F94*G94</f>
        <v>345600</v>
      </c>
      <c r="I94" s="480" t="s">
        <v>279</v>
      </c>
      <c r="J94" s="481"/>
      <c r="K94" s="145"/>
      <c r="L94" s="129"/>
      <c r="N94" s="92"/>
      <c r="O94" s="92"/>
      <c r="P94" s="92"/>
      <c r="Q94" s="351"/>
      <c r="S94" s="352"/>
      <c r="T94" s="352"/>
      <c r="U94" s="352"/>
      <c r="V94" s="452"/>
      <c r="W94" s="452"/>
      <c r="AB94" s="92"/>
      <c r="AC94" s="92"/>
      <c r="AD94" s="351"/>
      <c r="AF94" s="352"/>
      <c r="AG94" s="352"/>
      <c r="AH94" s="352"/>
      <c r="AI94" s="452"/>
      <c r="AJ94" s="452"/>
    </row>
    <row r="95" spans="1:38" ht="14.25" thickTop="1" thickBot="1" x14ac:dyDescent="0.25">
      <c r="A95" s="92"/>
      <c r="B95" s="187"/>
      <c r="C95" s="170"/>
      <c r="D95" s="189" t="s">
        <v>269</v>
      </c>
      <c r="F95" s="33">
        <v>1</v>
      </c>
      <c r="G95" s="342">
        <f>37000+21000+30000</f>
        <v>88000</v>
      </c>
      <c r="H95" s="342">
        <f>F95*G95</f>
        <v>88000</v>
      </c>
      <c r="I95" s="461" t="s">
        <v>277</v>
      </c>
      <c r="J95" s="462"/>
      <c r="K95" s="145"/>
      <c r="L95" s="129"/>
      <c r="N95" s="92"/>
      <c r="O95" s="92"/>
      <c r="P95" s="92"/>
      <c r="Q95" s="351"/>
      <c r="S95" s="352"/>
      <c r="T95" s="352"/>
      <c r="U95" s="352"/>
      <c r="V95" s="353"/>
      <c r="W95" s="353"/>
      <c r="AB95" s="92"/>
      <c r="AC95" s="92"/>
      <c r="AD95" s="351"/>
      <c r="AF95" s="352"/>
      <c r="AG95" s="352"/>
      <c r="AH95" s="352"/>
      <c r="AI95" s="353"/>
      <c r="AJ95" s="353"/>
    </row>
    <row r="96" spans="1:38" ht="14.25" thickTop="1" thickBot="1" x14ac:dyDescent="0.25">
      <c r="A96" s="92"/>
      <c r="B96" s="187"/>
      <c r="C96" s="170"/>
      <c r="D96" s="189" t="s">
        <v>267</v>
      </c>
      <c r="F96" s="33">
        <v>2</v>
      </c>
      <c r="G96" s="342">
        <v>5950</v>
      </c>
      <c r="H96" s="342">
        <f t="shared" ref="H96" si="6">F96*G96</f>
        <v>11900</v>
      </c>
      <c r="I96" s="461"/>
      <c r="J96" s="462"/>
      <c r="K96" s="145"/>
      <c r="L96" s="129"/>
      <c r="N96" s="92"/>
      <c r="O96" s="92"/>
      <c r="P96" s="92"/>
      <c r="Q96" s="351"/>
      <c r="S96" s="352"/>
      <c r="T96" s="352"/>
      <c r="U96" s="352"/>
      <c r="V96" s="353"/>
      <c r="W96" s="353"/>
      <c r="AB96" s="92"/>
      <c r="AC96" s="92"/>
      <c r="AD96" s="351"/>
      <c r="AF96" s="352"/>
      <c r="AG96" s="352"/>
      <c r="AH96" s="352"/>
      <c r="AI96" s="353"/>
      <c r="AJ96" s="353"/>
    </row>
    <row r="97" spans="1:38" ht="13.5" thickTop="1" x14ac:dyDescent="0.2">
      <c r="A97" s="92"/>
      <c r="B97" s="187"/>
      <c r="C97" s="170"/>
      <c r="F97" s="194"/>
      <c r="G97" s="194"/>
      <c r="H97" s="194"/>
      <c r="K97" s="145"/>
      <c r="L97" s="129"/>
      <c r="N97" s="92"/>
      <c r="O97" s="92"/>
      <c r="P97" s="92"/>
      <c r="AB97" s="92"/>
      <c r="AC97" s="92"/>
    </row>
    <row r="98" spans="1:38" ht="14.25" customHeight="1" x14ac:dyDescent="0.2">
      <c r="A98" s="224"/>
      <c r="B98" s="225"/>
      <c r="C98" s="226"/>
      <c r="D98" s="373" t="s">
        <v>128</v>
      </c>
      <c r="E98" s="374"/>
      <c r="F98" s="375"/>
      <c r="G98" s="373"/>
      <c r="H98" s="397">
        <f>SUM(H85:H96)</f>
        <v>613555.80000000005</v>
      </c>
      <c r="I98" s="373"/>
      <c r="J98" s="373"/>
      <c r="K98" s="162"/>
      <c r="L98" s="182"/>
      <c r="N98" s="224"/>
      <c r="O98" s="224"/>
      <c r="P98" s="224"/>
      <c r="Q98" s="355"/>
      <c r="R98" s="345"/>
      <c r="S98" s="356"/>
      <c r="T98" s="355"/>
      <c r="U98" s="357"/>
      <c r="V98" s="355"/>
      <c r="W98" s="355"/>
      <c r="X98" s="345"/>
      <c r="Y98" s="345"/>
      <c r="AB98" s="224"/>
      <c r="AC98" s="224"/>
      <c r="AD98" s="355"/>
      <c r="AE98" s="345"/>
      <c r="AF98" s="356"/>
      <c r="AG98" s="355"/>
      <c r="AH98" s="357"/>
      <c r="AI98" s="355"/>
      <c r="AJ98" s="355"/>
      <c r="AK98" s="345"/>
      <c r="AL98" s="345"/>
    </row>
    <row r="99" spans="1:38" ht="11.25" customHeight="1" x14ac:dyDescent="0.2">
      <c r="A99" s="224"/>
      <c r="B99" s="225"/>
      <c r="C99" s="226"/>
      <c r="D99" s="398"/>
      <c r="E99" s="399"/>
      <c r="F99" s="400"/>
      <c r="G99" s="398"/>
      <c r="H99" s="401"/>
      <c r="I99" s="398"/>
      <c r="J99" s="398"/>
      <c r="K99" s="162"/>
      <c r="L99" s="182"/>
      <c r="N99" s="224"/>
      <c r="O99" s="224"/>
      <c r="P99" s="224"/>
      <c r="Q99" s="355"/>
      <c r="R99" s="345"/>
      <c r="S99" s="356"/>
      <c r="T99" s="355"/>
      <c r="U99" s="357"/>
      <c r="V99" s="355"/>
      <c r="W99" s="355"/>
      <c r="X99" s="345"/>
      <c r="Y99" s="345"/>
      <c r="AB99" s="224"/>
      <c r="AC99" s="224"/>
      <c r="AD99" s="355"/>
      <c r="AE99" s="345"/>
      <c r="AF99" s="356"/>
      <c r="AG99" s="355"/>
      <c r="AH99" s="357"/>
      <c r="AI99" s="355"/>
      <c r="AJ99" s="355"/>
      <c r="AK99" s="345"/>
      <c r="AL99" s="345"/>
    </row>
    <row r="100" spans="1:38" ht="21" customHeight="1" x14ac:dyDescent="0.2">
      <c r="B100" s="129"/>
      <c r="C100" s="173"/>
      <c r="D100" s="369" t="s">
        <v>236</v>
      </c>
      <c r="E100" s="129"/>
      <c r="F100" s="129"/>
      <c r="G100" s="129"/>
      <c r="H100" s="129"/>
      <c r="I100" s="129"/>
      <c r="J100" s="129"/>
      <c r="K100" s="145"/>
      <c r="L100" s="129"/>
    </row>
    <row r="101" spans="1:38" ht="13.5" thickBot="1" x14ac:dyDescent="0.25">
      <c r="B101" s="129"/>
      <c r="C101" s="173"/>
      <c r="D101" s="177" t="s">
        <v>127</v>
      </c>
      <c r="E101" s="176"/>
      <c r="F101" s="174" t="s">
        <v>193</v>
      </c>
      <c r="G101" s="174" t="s">
        <v>192</v>
      </c>
      <c r="H101" s="174" t="s">
        <v>126</v>
      </c>
      <c r="I101" s="453" t="s">
        <v>91</v>
      </c>
      <c r="J101" s="453"/>
      <c r="K101" s="145"/>
      <c r="L101" s="129"/>
      <c r="Q101" s="177"/>
      <c r="R101" s="176"/>
      <c r="S101" s="174"/>
      <c r="T101" s="174"/>
      <c r="U101" s="174"/>
      <c r="V101" s="451"/>
      <c r="W101" s="451"/>
      <c r="AD101" s="177"/>
      <c r="AE101" s="176"/>
      <c r="AF101" s="174"/>
      <c r="AG101" s="174"/>
      <c r="AH101" s="174"/>
      <c r="AI101" s="451"/>
      <c r="AJ101" s="451"/>
    </row>
    <row r="102" spans="1:38" ht="27" customHeight="1" thickTop="1" thickBot="1" x14ac:dyDescent="0.25">
      <c r="A102" s="92"/>
      <c r="B102" s="187"/>
      <c r="C102" s="170"/>
      <c r="D102" s="189" t="s">
        <v>199</v>
      </c>
      <c r="F102" s="33">
        <v>1</v>
      </c>
      <c r="G102" s="33">
        <v>26000</v>
      </c>
      <c r="H102" s="33">
        <f t="shared" ref="H102:H104" si="7">F102*G102</f>
        <v>26000</v>
      </c>
      <c r="I102" s="468" t="s">
        <v>200</v>
      </c>
      <c r="J102" s="470"/>
      <c r="K102" s="145"/>
      <c r="L102" s="129"/>
      <c r="N102" s="92"/>
      <c r="O102" s="92"/>
      <c r="P102" s="92"/>
      <c r="Q102" s="351"/>
      <c r="S102" s="352"/>
      <c r="T102" s="352"/>
      <c r="U102" s="352"/>
      <c r="V102" s="466"/>
      <c r="W102" s="466"/>
      <c r="AB102" s="92"/>
      <c r="AC102" s="92"/>
      <c r="AD102" s="351"/>
      <c r="AF102" s="352"/>
      <c r="AG102" s="352"/>
      <c r="AH102" s="352"/>
      <c r="AI102" s="466"/>
      <c r="AJ102" s="466"/>
    </row>
    <row r="103" spans="1:38" ht="24" thickTop="1" thickBot="1" x14ac:dyDescent="0.25">
      <c r="A103" s="92"/>
      <c r="B103" s="187"/>
      <c r="C103" s="170"/>
      <c r="D103" s="189" t="s">
        <v>201</v>
      </c>
      <c r="F103" s="33">
        <v>1</v>
      </c>
      <c r="G103" s="33">
        <v>6800</v>
      </c>
      <c r="H103" s="33">
        <f t="shared" si="7"/>
        <v>6800</v>
      </c>
      <c r="I103" s="450"/>
      <c r="J103" s="450"/>
      <c r="K103" s="145"/>
      <c r="L103" s="129"/>
      <c r="N103" s="92"/>
      <c r="O103" s="92"/>
      <c r="P103" s="92"/>
      <c r="Q103" s="351"/>
      <c r="S103" s="352"/>
      <c r="T103" s="352"/>
      <c r="U103" s="352"/>
      <c r="V103" s="452"/>
      <c r="W103" s="452"/>
      <c r="AB103" s="92"/>
      <c r="AC103" s="92"/>
      <c r="AD103" s="351"/>
      <c r="AF103" s="352"/>
      <c r="AG103" s="352"/>
      <c r="AH103" s="352"/>
      <c r="AI103" s="452"/>
      <c r="AJ103" s="452"/>
    </row>
    <row r="104" spans="1:38" ht="14.25" thickTop="1" thickBot="1" x14ac:dyDescent="0.25">
      <c r="A104" s="92"/>
      <c r="B104" s="187"/>
      <c r="C104" s="170"/>
      <c r="D104" s="189" t="s">
        <v>202</v>
      </c>
      <c r="F104" s="33">
        <v>1</v>
      </c>
      <c r="G104" s="33">
        <v>1500</v>
      </c>
      <c r="H104" s="33">
        <f t="shared" si="7"/>
        <v>1500</v>
      </c>
      <c r="I104" s="461"/>
      <c r="J104" s="462"/>
      <c r="K104" s="145"/>
      <c r="L104" s="129"/>
      <c r="N104" s="92"/>
      <c r="O104" s="92"/>
      <c r="P104" s="92"/>
      <c r="Q104" s="351"/>
      <c r="S104" s="352"/>
      <c r="T104" s="352"/>
      <c r="U104" s="352"/>
      <c r="V104" s="452"/>
      <c r="W104" s="452"/>
      <c r="AB104" s="92"/>
      <c r="AC104" s="92"/>
      <c r="AD104" s="351"/>
      <c r="AF104" s="352"/>
      <c r="AG104" s="352"/>
      <c r="AH104" s="352"/>
      <c r="AI104" s="452"/>
      <c r="AJ104" s="452"/>
    </row>
    <row r="105" spans="1:38" ht="9.75" customHeight="1" thickTop="1" x14ac:dyDescent="0.2">
      <c r="A105" s="92"/>
      <c r="B105" s="187"/>
      <c r="C105" s="170"/>
      <c r="F105" s="194"/>
      <c r="G105" s="194"/>
      <c r="H105" s="194"/>
      <c r="K105" s="145"/>
      <c r="L105" s="129"/>
      <c r="N105" s="92"/>
      <c r="O105" s="92"/>
      <c r="P105" s="92"/>
      <c r="AB105" s="92"/>
      <c r="AC105" s="92"/>
    </row>
    <row r="106" spans="1:38" ht="14.25" customHeight="1" x14ac:dyDescent="0.2">
      <c r="A106" s="224"/>
      <c r="B106" s="225"/>
      <c r="C106" s="226"/>
      <c r="D106" s="227" t="s">
        <v>128</v>
      </c>
      <c r="E106" s="228"/>
      <c r="F106" s="195"/>
      <c r="G106" s="227"/>
      <c r="H106" s="396">
        <f>SUM(H102:H104)</f>
        <v>34300</v>
      </c>
      <c r="I106" s="227"/>
      <c r="J106" s="227"/>
      <c r="K106" s="162"/>
      <c r="L106" s="182"/>
      <c r="N106" s="224"/>
      <c r="O106" s="224"/>
      <c r="P106" s="224"/>
      <c r="Q106" s="355"/>
      <c r="R106" s="345"/>
      <c r="S106" s="356"/>
      <c r="T106" s="355"/>
      <c r="U106" s="357"/>
      <c r="V106" s="355"/>
      <c r="W106" s="355"/>
      <c r="X106" s="345"/>
      <c r="Y106" s="345"/>
      <c r="AB106" s="224"/>
      <c r="AC106" s="224"/>
      <c r="AD106" s="355"/>
      <c r="AE106" s="345"/>
      <c r="AF106" s="356"/>
      <c r="AG106" s="355"/>
      <c r="AH106" s="357"/>
      <c r="AI106" s="355"/>
      <c r="AJ106" s="355"/>
      <c r="AK106" s="345"/>
      <c r="AL106" s="345"/>
    </row>
    <row r="107" spans="1:38" ht="10.5" customHeight="1" x14ac:dyDescent="0.2">
      <c r="A107" s="224"/>
      <c r="B107" s="225"/>
      <c r="C107" s="402"/>
      <c r="D107" s="355"/>
      <c r="E107" s="345"/>
      <c r="F107" s="356"/>
      <c r="G107" s="355"/>
      <c r="H107" s="357"/>
      <c r="I107" s="355"/>
      <c r="J107" s="355"/>
      <c r="K107" s="345"/>
      <c r="L107" s="403"/>
      <c r="N107" s="224"/>
      <c r="O107" s="224"/>
      <c r="P107" s="224"/>
      <c r="Q107" s="355"/>
      <c r="R107" s="345"/>
      <c r="S107" s="356"/>
      <c r="T107" s="355"/>
      <c r="U107" s="357"/>
      <c r="V107" s="355"/>
      <c r="W107" s="355"/>
      <c r="X107" s="345"/>
      <c r="Y107" s="345"/>
      <c r="AB107" s="224"/>
      <c r="AC107" s="224"/>
      <c r="AD107" s="355"/>
      <c r="AE107" s="345"/>
      <c r="AF107" s="356"/>
      <c r="AG107" s="355"/>
      <c r="AH107" s="357"/>
      <c r="AI107" s="355"/>
      <c r="AJ107" s="355"/>
      <c r="AK107" s="345"/>
      <c r="AL107" s="345"/>
    </row>
    <row r="108" spans="1:38" x14ac:dyDescent="0.2">
      <c r="B108" s="129"/>
      <c r="C108" s="231"/>
      <c r="D108" s="231"/>
      <c r="E108" s="231"/>
      <c r="F108" s="231"/>
      <c r="G108" s="231"/>
      <c r="H108" s="231"/>
      <c r="I108" s="231"/>
      <c r="J108" s="231"/>
      <c r="K108" s="231"/>
      <c r="L108" s="129"/>
    </row>
    <row r="110" spans="1:38" ht="18" x14ac:dyDescent="0.2">
      <c r="B110" s="182"/>
      <c r="C110" s="182"/>
      <c r="D110" s="183"/>
      <c r="E110" s="185"/>
      <c r="F110" s="184"/>
      <c r="G110" s="185"/>
      <c r="H110" s="185"/>
      <c r="I110" s="185"/>
      <c r="J110" s="186"/>
      <c r="K110" s="186"/>
      <c r="L110" s="129"/>
      <c r="O110" s="345"/>
      <c r="P110" s="345"/>
      <c r="Q110" s="346"/>
      <c r="R110" s="347"/>
      <c r="S110" s="348"/>
      <c r="T110" s="347"/>
      <c r="U110" s="347"/>
      <c r="V110" s="347"/>
      <c r="W110" s="349"/>
      <c r="X110" s="349"/>
      <c r="AB110" s="345"/>
      <c r="AC110" s="345"/>
      <c r="AD110" s="346"/>
      <c r="AE110" s="347"/>
      <c r="AF110" s="348"/>
      <c r="AG110" s="347"/>
      <c r="AH110" s="347"/>
      <c r="AI110" s="347"/>
      <c r="AJ110" s="349"/>
      <c r="AK110" s="349"/>
    </row>
    <row r="111" spans="1:38" ht="15.75" x14ac:dyDescent="0.2">
      <c r="B111" s="182"/>
      <c r="C111" s="237" t="s">
        <v>121</v>
      </c>
      <c r="D111" s="237"/>
      <c r="E111" s="237"/>
      <c r="F111" s="237"/>
      <c r="G111" s="237"/>
      <c r="H111" s="237"/>
      <c r="I111" s="237"/>
      <c r="J111" s="237"/>
      <c r="K111" s="186"/>
      <c r="L111" s="129"/>
      <c r="O111" s="345"/>
      <c r="P111" s="350"/>
      <c r="Q111" s="350"/>
      <c r="R111" s="350"/>
      <c r="S111" s="350"/>
      <c r="T111" s="350"/>
      <c r="U111" s="350"/>
      <c r="V111" s="350"/>
      <c r="W111" s="350"/>
      <c r="X111" s="349"/>
      <c r="AB111" s="345"/>
      <c r="AC111" s="350"/>
      <c r="AD111" s="350"/>
      <c r="AE111" s="350"/>
      <c r="AF111" s="350"/>
      <c r="AG111" s="350"/>
      <c r="AH111" s="350"/>
      <c r="AI111" s="350"/>
      <c r="AJ111" s="350"/>
      <c r="AK111" s="349"/>
    </row>
    <row r="112" spans="1:38" ht="16.5" thickBot="1" x14ac:dyDescent="0.25">
      <c r="B112" s="129"/>
      <c r="C112" s="167"/>
      <c r="D112" s="168"/>
      <c r="E112" s="169"/>
      <c r="F112" s="169"/>
      <c r="G112" s="169"/>
      <c r="H112" s="190"/>
      <c r="I112" s="190"/>
      <c r="J112" s="95"/>
      <c r="K112" s="144"/>
      <c r="L112" s="129"/>
      <c r="Q112" s="343"/>
      <c r="R112" s="344"/>
      <c r="S112" s="344"/>
      <c r="T112" s="344"/>
      <c r="U112" s="344"/>
      <c r="V112" s="344"/>
      <c r="AD112" s="343"/>
      <c r="AE112" s="344"/>
      <c r="AF112" s="344"/>
      <c r="AG112" s="344"/>
      <c r="AH112" s="344"/>
      <c r="AI112" s="344"/>
    </row>
    <row r="113" spans="1:38" ht="13.5" thickBot="1" x14ac:dyDescent="0.25">
      <c r="B113" s="129"/>
      <c r="C113" s="173"/>
      <c r="D113" s="177" t="s">
        <v>173</v>
      </c>
      <c r="E113" s="176"/>
      <c r="F113" s="174" t="s">
        <v>172</v>
      </c>
      <c r="G113" s="174" t="s">
        <v>125</v>
      </c>
      <c r="H113" s="174" t="s">
        <v>126</v>
      </c>
      <c r="I113" s="453" t="s">
        <v>91</v>
      </c>
      <c r="J113" s="453"/>
      <c r="K113" s="145"/>
      <c r="L113" s="129"/>
      <c r="Q113" s="177"/>
      <c r="R113" s="176"/>
      <c r="S113" s="174"/>
      <c r="T113" s="174"/>
      <c r="U113" s="174"/>
      <c r="V113" s="451"/>
      <c r="W113" s="451"/>
      <c r="AD113" s="177"/>
      <c r="AE113" s="176"/>
      <c r="AF113" s="174"/>
      <c r="AG113" s="174"/>
      <c r="AH113" s="174"/>
      <c r="AI113" s="451"/>
      <c r="AJ113" s="451"/>
    </row>
    <row r="114" spans="1:38" ht="13.5" customHeight="1" thickTop="1" thickBot="1" x14ac:dyDescent="0.25">
      <c r="A114" s="92"/>
      <c r="B114" s="187"/>
      <c r="C114" s="170"/>
      <c r="D114" s="189" t="s">
        <v>174</v>
      </c>
      <c r="F114" s="166">
        <v>1508</v>
      </c>
      <c r="G114" s="33">
        <v>130</v>
      </c>
      <c r="H114" s="33">
        <f>F114*G114</f>
        <v>196040</v>
      </c>
      <c r="I114" s="450"/>
      <c r="J114" s="450"/>
      <c r="K114" s="145"/>
      <c r="L114" s="129"/>
      <c r="N114" s="92"/>
      <c r="O114" s="92"/>
      <c r="P114" s="92"/>
      <c r="Q114" s="351"/>
      <c r="S114" s="358"/>
      <c r="T114" s="352"/>
      <c r="U114" s="352"/>
      <c r="V114" s="452"/>
      <c r="W114" s="452"/>
      <c r="AB114" s="92"/>
      <c r="AC114" s="92"/>
      <c r="AD114" s="351"/>
      <c r="AF114" s="358"/>
      <c r="AG114" s="352"/>
      <c r="AH114" s="352"/>
      <c r="AI114" s="452"/>
      <c r="AJ114" s="452"/>
    </row>
    <row r="115" spans="1:38" ht="14.1" customHeight="1" thickTop="1" thickBot="1" x14ac:dyDescent="0.25">
      <c r="A115" s="92"/>
      <c r="B115" s="187"/>
      <c r="C115" s="170"/>
      <c r="D115" s="189" t="s">
        <v>175</v>
      </c>
      <c r="F115" s="166">
        <f>120.5+235.6</f>
        <v>356.1</v>
      </c>
      <c r="G115" s="33">
        <v>250</v>
      </c>
      <c r="H115" s="33">
        <f>F115*G115</f>
        <v>89025</v>
      </c>
      <c r="I115" s="450"/>
      <c r="J115" s="450"/>
      <c r="K115" s="145"/>
      <c r="L115" s="129"/>
      <c r="N115" s="92"/>
      <c r="O115" s="92"/>
      <c r="P115" s="92"/>
      <c r="Q115" s="351"/>
      <c r="S115" s="358"/>
      <c r="T115" s="352"/>
      <c r="U115" s="352"/>
      <c r="V115" s="452"/>
      <c r="W115" s="452"/>
      <c r="AB115" s="92"/>
      <c r="AC115" s="92"/>
      <c r="AD115" s="351"/>
      <c r="AF115" s="358"/>
      <c r="AG115" s="352"/>
      <c r="AH115" s="352"/>
      <c r="AI115" s="452"/>
      <c r="AJ115" s="452"/>
    </row>
    <row r="116" spans="1:38" ht="14.1" customHeight="1" thickTop="1" thickBot="1" x14ac:dyDescent="0.25">
      <c r="A116" s="92"/>
      <c r="B116" s="187"/>
      <c r="C116" s="170"/>
      <c r="D116" s="189" t="s">
        <v>177</v>
      </c>
      <c r="F116" s="166">
        <f>1122.6+240+54.3+8.2</f>
        <v>1425.1</v>
      </c>
      <c r="G116" s="33">
        <v>25</v>
      </c>
      <c r="H116" s="33">
        <f>F116*G116</f>
        <v>35627.5</v>
      </c>
      <c r="I116" s="450"/>
      <c r="J116" s="450"/>
      <c r="K116" s="145"/>
      <c r="L116" s="129"/>
      <c r="N116" s="92"/>
      <c r="O116" s="92"/>
      <c r="P116" s="92"/>
      <c r="Q116" s="351"/>
      <c r="S116" s="358"/>
      <c r="T116" s="352"/>
      <c r="U116" s="352"/>
      <c r="V116" s="452"/>
      <c r="W116" s="452"/>
      <c r="AB116" s="92"/>
      <c r="AC116" s="92"/>
      <c r="AD116" s="351"/>
      <c r="AF116" s="358"/>
      <c r="AG116" s="352"/>
      <c r="AH116" s="352"/>
      <c r="AI116" s="452"/>
      <c r="AJ116" s="452"/>
    </row>
    <row r="117" spans="1:38" ht="14.1" customHeight="1" thickTop="1" thickBot="1" x14ac:dyDescent="0.25">
      <c r="A117" s="92"/>
      <c r="B117" s="187"/>
      <c r="C117" s="170"/>
      <c r="D117" s="189" t="s">
        <v>178</v>
      </c>
      <c r="F117" s="166">
        <v>30</v>
      </c>
      <c r="G117" s="33">
        <v>50</v>
      </c>
      <c r="H117" s="33">
        <f>F117*G117</f>
        <v>1500</v>
      </c>
      <c r="I117" s="450"/>
      <c r="J117" s="450"/>
      <c r="K117" s="145"/>
      <c r="L117" s="129"/>
      <c r="N117" s="92"/>
      <c r="O117" s="92"/>
      <c r="P117" s="92"/>
      <c r="Q117" s="351"/>
      <c r="S117" s="358"/>
      <c r="T117" s="352"/>
      <c r="U117" s="352"/>
      <c r="V117" s="452"/>
      <c r="W117" s="452"/>
      <c r="AB117" s="92"/>
      <c r="AC117" s="92"/>
      <c r="AD117" s="351"/>
      <c r="AF117" s="358"/>
      <c r="AG117" s="352"/>
      <c r="AH117" s="352"/>
      <c r="AI117" s="452"/>
      <c r="AJ117" s="452"/>
    </row>
    <row r="118" spans="1:38" ht="13.5" thickTop="1" x14ac:dyDescent="0.2">
      <c r="A118" s="92"/>
      <c r="B118" s="187"/>
      <c r="C118" s="170"/>
      <c r="F118" s="194"/>
      <c r="G118" s="194"/>
      <c r="H118" s="194"/>
      <c r="K118" s="145"/>
      <c r="L118" s="129"/>
      <c r="N118" s="92"/>
      <c r="O118" s="92"/>
      <c r="P118" s="92"/>
      <c r="AB118" s="92"/>
      <c r="AC118" s="92"/>
    </row>
    <row r="119" spans="1:38" x14ac:dyDescent="0.2">
      <c r="A119" s="224"/>
      <c r="B119" s="225"/>
      <c r="C119" s="226"/>
      <c r="D119" s="227" t="s">
        <v>128</v>
      </c>
      <c r="E119" s="228"/>
      <c r="F119" s="195">
        <f>SUM(F114:F117)</f>
        <v>3319.2</v>
      </c>
      <c r="G119" s="227"/>
      <c r="H119" s="396">
        <f>SUM(H114:H117)</f>
        <v>322192.5</v>
      </c>
      <c r="I119" s="227"/>
      <c r="J119" s="227"/>
      <c r="K119" s="162"/>
      <c r="L119" s="182"/>
      <c r="N119" s="224"/>
      <c r="O119" s="224"/>
      <c r="P119" s="224"/>
      <c r="Q119" s="355"/>
      <c r="R119" s="345"/>
      <c r="S119" s="356"/>
      <c r="T119" s="355"/>
      <c r="U119" s="357"/>
      <c r="V119" s="355"/>
      <c r="W119" s="355"/>
      <c r="X119" s="345"/>
      <c r="Y119" s="345"/>
      <c r="AB119" s="224"/>
      <c r="AC119" s="224"/>
      <c r="AD119" s="355"/>
      <c r="AE119" s="345"/>
      <c r="AF119" s="356"/>
      <c r="AG119" s="355"/>
      <c r="AH119" s="357"/>
      <c r="AI119" s="355"/>
      <c r="AJ119" s="355"/>
      <c r="AK119" s="345"/>
      <c r="AL119" s="345"/>
    </row>
    <row r="120" spans="1:38" x14ac:dyDescent="0.2">
      <c r="B120" s="129"/>
      <c r="C120" s="171"/>
      <c r="D120" s="172"/>
      <c r="E120" s="172"/>
      <c r="F120" s="172"/>
      <c r="G120" s="172"/>
      <c r="H120" s="172"/>
      <c r="I120" s="172"/>
      <c r="J120" s="172"/>
      <c r="K120" s="148"/>
      <c r="L120" s="129"/>
    </row>
    <row r="121" spans="1:38" x14ac:dyDescent="0.2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</row>
    <row r="123" spans="1:38" x14ac:dyDescent="0.2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</row>
    <row r="124" spans="1:38" ht="32.25" customHeight="1" x14ac:dyDescent="0.2">
      <c r="A124" s="224"/>
      <c r="B124" s="225"/>
      <c r="C124" s="376"/>
      <c r="D124" s="377" t="s">
        <v>240</v>
      </c>
      <c r="E124" s="378"/>
      <c r="F124" s="379"/>
      <c r="G124" s="377"/>
      <c r="H124" s="380">
        <f>SUM(H58,H82,H98,H119)</f>
        <v>1807367</v>
      </c>
      <c r="I124" s="377"/>
      <c r="J124" s="377"/>
      <c r="K124" s="381"/>
      <c r="L124" s="182"/>
      <c r="N124" s="224"/>
      <c r="O124" s="224"/>
      <c r="P124" s="224"/>
      <c r="Q124" s="355"/>
      <c r="R124" s="345"/>
      <c r="S124" s="356"/>
      <c r="T124" s="355"/>
      <c r="U124" s="357"/>
      <c r="V124" s="355"/>
      <c r="W124" s="355"/>
      <c r="X124" s="345"/>
      <c r="Y124" s="345"/>
      <c r="AB124" s="224"/>
      <c r="AC124" s="224"/>
      <c r="AD124" s="355"/>
      <c r="AE124" s="345"/>
      <c r="AF124" s="356"/>
      <c r="AG124" s="355"/>
      <c r="AH124" s="357"/>
      <c r="AI124" s="355"/>
      <c r="AJ124" s="355"/>
      <c r="AK124" s="345"/>
      <c r="AL124" s="345"/>
    </row>
    <row r="125" spans="1:38" ht="29.25" customHeight="1" x14ac:dyDescent="0.2">
      <c r="B125" s="129"/>
      <c r="C125" s="382"/>
      <c r="D125" s="383" t="s">
        <v>241</v>
      </c>
      <c r="E125" s="384"/>
      <c r="F125" s="385"/>
      <c r="G125" s="383"/>
      <c r="H125" s="386">
        <f>SUM(H58,H82,H98,H106,H119)</f>
        <v>1841667</v>
      </c>
      <c r="I125" s="387"/>
      <c r="J125" s="387"/>
      <c r="K125" s="388"/>
      <c r="L125" s="129"/>
    </row>
    <row r="126" spans="1:38" x14ac:dyDescent="0.2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</row>
  </sheetData>
  <mergeCells count="163">
    <mergeCell ref="I92:J92"/>
    <mergeCell ref="V92:W92"/>
    <mergeCell ref="AI92:AJ92"/>
    <mergeCell ref="I94:J94"/>
    <mergeCell ref="V94:W94"/>
    <mergeCell ref="AI94:AJ94"/>
    <mergeCell ref="C24:H24"/>
    <mergeCell ref="I44:J44"/>
    <mergeCell ref="AI44:AJ44"/>
    <mergeCell ref="I45:J45"/>
    <mergeCell ref="AI45:AJ45"/>
    <mergeCell ref="I90:J90"/>
    <mergeCell ref="V90:W90"/>
    <mergeCell ref="AI90:AJ90"/>
    <mergeCell ref="I91:J91"/>
    <mergeCell ref="V91:W91"/>
    <mergeCell ref="AI91:AJ91"/>
    <mergeCell ref="I87:J87"/>
    <mergeCell ref="T87:W87"/>
    <mergeCell ref="AG87:AJ87"/>
    <mergeCell ref="I88:J88"/>
    <mergeCell ref="T88:W88"/>
    <mergeCell ref="AG88:AJ88"/>
    <mergeCell ref="I85:J85"/>
    <mergeCell ref="C5:L5"/>
    <mergeCell ref="I116:J116"/>
    <mergeCell ref="V116:W116"/>
    <mergeCell ref="AI116:AJ116"/>
    <mergeCell ref="I104:J104"/>
    <mergeCell ref="V104:W104"/>
    <mergeCell ref="AI104:AJ104"/>
    <mergeCell ref="I113:J113"/>
    <mergeCell ref="V113:W113"/>
    <mergeCell ref="AI113:AJ113"/>
    <mergeCell ref="I102:J102"/>
    <mergeCell ref="V102:W102"/>
    <mergeCell ref="AI102:AJ102"/>
    <mergeCell ref="I103:J103"/>
    <mergeCell ref="V103:W103"/>
    <mergeCell ref="AI103:AJ103"/>
    <mergeCell ref="I95:J95"/>
    <mergeCell ref="I101:J101"/>
    <mergeCell ref="V101:W101"/>
    <mergeCell ref="AI101:AJ101"/>
    <mergeCell ref="I93:J93"/>
    <mergeCell ref="V93:W93"/>
    <mergeCell ref="AI93:AJ93"/>
    <mergeCell ref="I96:J96"/>
    <mergeCell ref="I117:J117"/>
    <mergeCell ref="V117:W117"/>
    <mergeCell ref="AI117:AJ117"/>
    <mergeCell ref="I114:J114"/>
    <mergeCell ref="V114:W114"/>
    <mergeCell ref="AI114:AJ114"/>
    <mergeCell ref="I115:J115"/>
    <mergeCell ref="V115:W115"/>
    <mergeCell ref="AI115:AJ115"/>
    <mergeCell ref="T85:W85"/>
    <mergeCell ref="AG85:AJ85"/>
    <mergeCell ref="I86:J86"/>
    <mergeCell ref="T86:W86"/>
    <mergeCell ref="AG86:AJ86"/>
    <mergeCell ref="I80:J80"/>
    <mergeCell ref="V80:W80"/>
    <mergeCell ref="AI80:AJ80"/>
    <mergeCell ref="I84:J84"/>
    <mergeCell ref="T84:W84"/>
    <mergeCell ref="AG84:AJ84"/>
    <mergeCell ref="G78:J78"/>
    <mergeCell ref="T78:W78"/>
    <mergeCell ref="AG78:AJ78"/>
    <mergeCell ref="I79:J79"/>
    <mergeCell ref="V79:W79"/>
    <mergeCell ref="AI79:AJ79"/>
    <mergeCell ref="G73:J73"/>
    <mergeCell ref="T73:W73"/>
    <mergeCell ref="AG73:AJ73"/>
    <mergeCell ref="G74:J74"/>
    <mergeCell ref="T74:W74"/>
    <mergeCell ref="AG74:AJ74"/>
    <mergeCell ref="G75:J75"/>
    <mergeCell ref="T75:W75"/>
    <mergeCell ref="AG75:AJ75"/>
    <mergeCell ref="G77:J77"/>
    <mergeCell ref="T77:W77"/>
    <mergeCell ref="AG77:AJ77"/>
    <mergeCell ref="G76:J76"/>
    <mergeCell ref="T76:W76"/>
    <mergeCell ref="AG76:AJ76"/>
    <mergeCell ref="G71:J71"/>
    <mergeCell ref="T71:W71"/>
    <mergeCell ref="AG71:AJ71"/>
    <mergeCell ref="G72:J72"/>
    <mergeCell ref="T72:W72"/>
    <mergeCell ref="AG72:AJ72"/>
    <mergeCell ref="G69:J69"/>
    <mergeCell ref="T69:W69"/>
    <mergeCell ref="AG69:AJ69"/>
    <mergeCell ref="G70:J70"/>
    <mergeCell ref="T70:W70"/>
    <mergeCell ref="AG70:AJ70"/>
    <mergeCell ref="G67:J67"/>
    <mergeCell ref="T67:W67"/>
    <mergeCell ref="AG67:AJ67"/>
    <mergeCell ref="G68:J68"/>
    <mergeCell ref="T68:W68"/>
    <mergeCell ref="AG68:AJ68"/>
    <mergeCell ref="G65:J65"/>
    <mergeCell ref="T65:W65"/>
    <mergeCell ref="AG65:AJ65"/>
    <mergeCell ref="G66:J66"/>
    <mergeCell ref="T66:W66"/>
    <mergeCell ref="AG66:AJ66"/>
    <mergeCell ref="I53:J53"/>
    <mergeCell ref="I31:J31"/>
    <mergeCell ref="AI31:AJ31"/>
    <mergeCell ref="AI53:AJ53"/>
    <mergeCell ref="I54:J54"/>
    <mergeCell ref="AI54:AJ54"/>
    <mergeCell ref="I28:J28"/>
    <mergeCell ref="AI28:AJ28"/>
    <mergeCell ref="I29:J29"/>
    <mergeCell ref="AI29:AJ29"/>
    <mergeCell ref="I26:J26"/>
    <mergeCell ref="AI26:AJ26"/>
    <mergeCell ref="I27:J27"/>
    <mergeCell ref="AI27:AJ27"/>
    <mergeCell ref="I47:J47"/>
    <mergeCell ref="AI47:AJ47"/>
    <mergeCell ref="I40:J40"/>
    <mergeCell ref="AI40:AJ40"/>
    <mergeCell ref="I41:J41"/>
    <mergeCell ref="AI41:AJ41"/>
    <mergeCell ref="I38:J38"/>
    <mergeCell ref="AI38:AJ38"/>
    <mergeCell ref="I39:J39"/>
    <mergeCell ref="AI39:AJ39"/>
    <mergeCell ref="I36:J36"/>
    <mergeCell ref="AI36:AJ36"/>
    <mergeCell ref="I37:J37"/>
    <mergeCell ref="AI37:AJ37"/>
    <mergeCell ref="I30:J30"/>
    <mergeCell ref="AI30:AJ30"/>
    <mergeCell ref="I46:J46"/>
    <mergeCell ref="AI46:AJ46"/>
    <mergeCell ref="I16:J16"/>
    <mergeCell ref="V16:W16"/>
    <mergeCell ref="AI16:AJ16"/>
    <mergeCell ref="I13:J13"/>
    <mergeCell ref="V13:W13"/>
    <mergeCell ref="AI13:AJ13"/>
    <mergeCell ref="I14:J14"/>
    <mergeCell ref="V14:W14"/>
    <mergeCell ref="AI14:AJ14"/>
    <mergeCell ref="C9:K9"/>
    <mergeCell ref="P9:X9"/>
    <mergeCell ref="AC9:AK9"/>
    <mergeCell ref="I12:J12"/>
    <mergeCell ref="V12:W12"/>
    <mergeCell ref="AI12:AJ12"/>
    <mergeCell ref="I15:J15"/>
    <mergeCell ref="V15:W15"/>
    <mergeCell ref="AI15:AJ15"/>
  </mergeCells>
  <pageMargins left="0.7" right="0.7" top="0.75" bottom="0.75" header="0.3" footer="0.3"/>
  <pageSetup paperSize="9" scale="67" orientation="portrait" r:id="rId1"/>
  <ignoredErrors>
    <ignoredError sqref="F115:F1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652A4-BD35-42D2-BBA4-D65AB0E66B5D}">
  <dimension ref="A1:AL126"/>
  <sheetViews>
    <sheetView showGridLines="0" showWhiteSpace="0" zoomScaleNormal="100" zoomScaleSheetLayoutView="85" zoomScalePageLayoutView="115" workbookViewId="0">
      <selection activeCell="Q66" sqref="Q66"/>
    </sheetView>
  </sheetViews>
  <sheetFormatPr defaultColWidth="1.7109375" defaultRowHeight="12.75" x14ac:dyDescent="0.2"/>
  <cols>
    <col min="3" max="3" width="2.5703125" customWidth="1"/>
    <col min="4" max="4" width="28.140625" customWidth="1"/>
    <col min="5" max="5" width="2.5703125" customWidth="1"/>
    <col min="6" max="6" width="19.42578125" customWidth="1"/>
    <col min="7" max="7" width="11.42578125" customWidth="1"/>
    <col min="8" max="8" width="16.42578125" customWidth="1"/>
    <col min="9" max="9" width="6.7109375" customWidth="1"/>
    <col min="10" max="10" width="45.7109375" customWidth="1"/>
    <col min="11" max="11" width="2.5703125" customWidth="1"/>
    <col min="16" max="16" width="2.5703125" customWidth="1"/>
    <col min="17" max="17" width="28.140625" customWidth="1"/>
    <col min="18" max="18" width="2.5703125" customWidth="1"/>
    <col min="19" max="19" width="12.85546875" customWidth="1"/>
    <col min="20" max="20" width="10.140625" customWidth="1"/>
    <col min="21" max="21" width="16.42578125" customWidth="1"/>
    <col min="22" max="22" width="6.7109375" customWidth="1"/>
    <col min="23" max="23" width="45.7109375" customWidth="1"/>
    <col min="24" max="24" width="2.5703125" customWidth="1"/>
    <col min="29" max="29" width="2.5703125" customWidth="1"/>
    <col min="30" max="30" width="28.140625" customWidth="1"/>
    <col min="31" max="31" width="2.5703125" customWidth="1"/>
    <col min="32" max="32" width="12.85546875" customWidth="1"/>
    <col min="33" max="33" width="10.140625" customWidth="1"/>
    <col min="34" max="34" width="16.42578125" customWidth="1"/>
    <col min="35" max="35" width="6.7109375" customWidth="1"/>
    <col min="36" max="36" width="45.7109375" customWidth="1"/>
    <col min="37" max="37" width="2.5703125" customWidth="1"/>
  </cols>
  <sheetData>
    <row r="1" spans="1:38" ht="25.5" x14ac:dyDescent="0.2">
      <c r="H1" s="91"/>
      <c r="U1" s="91"/>
      <c r="AH1" s="91"/>
    </row>
    <row r="2" spans="1:38" ht="27.75" x14ac:dyDescent="0.4">
      <c r="B2" s="197" t="s">
        <v>134</v>
      </c>
      <c r="D2" s="91"/>
      <c r="E2" s="197"/>
      <c r="G2" s="193"/>
      <c r="H2" s="91"/>
      <c r="O2" s="197"/>
      <c r="Q2" s="91"/>
      <c r="R2" s="197"/>
      <c r="T2" s="193"/>
      <c r="U2" s="91"/>
      <c r="AB2" s="197"/>
      <c r="AD2" s="91"/>
      <c r="AE2" s="197"/>
      <c r="AG2" s="193"/>
      <c r="AH2" s="91"/>
    </row>
    <row r="3" spans="1:38" ht="19.5" customHeight="1" x14ac:dyDescent="0.2">
      <c r="D3" s="91"/>
      <c r="Q3" s="91"/>
      <c r="AD3" s="91"/>
    </row>
    <row r="4" spans="1:38" ht="22.5" customHeight="1" x14ac:dyDescent="0.2">
      <c r="B4" s="178"/>
      <c r="C4" s="180" t="s">
        <v>118</v>
      </c>
      <c r="D4" s="179"/>
      <c r="E4" s="178"/>
      <c r="F4" s="178"/>
      <c r="G4" s="178"/>
      <c r="H4" s="178"/>
      <c r="I4" s="178"/>
      <c r="J4" s="178"/>
      <c r="K4" s="178"/>
      <c r="L4" s="178"/>
      <c r="P4" s="371"/>
      <c r="Q4" s="1"/>
      <c r="AC4" s="371"/>
      <c r="AD4" s="1"/>
    </row>
    <row r="5" spans="1:38" ht="33" customHeight="1" x14ac:dyDescent="0.2">
      <c r="B5" s="178"/>
      <c r="C5" s="455" t="s">
        <v>271</v>
      </c>
      <c r="D5" s="455"/>
      <c r="E5" s="455"/>
      <c r="F5" s="455"/>
      <c r="G5" s="455"/>
      <c r="H5" s="455"/>
      <c r="I5" s="455"/>
      <c r="J5" s="455"/>
      <c r="K5" s="455"/>
      <c r="L5" s="455"/>
      <c r="P5" s="371"/>
      <c r="Q5" s="1"/>
      <c r="AC5" s="371"/>
      <c r="AD5" s="1"/>
    </row>
    <row r="7" spans="1:38" ht="18" hidden="1" x14ac:dyDescent="0.2">
      <c r="B7" s="182"/>
      <c r="C7" s="182"/>
      <c r="D7" s="183"/>
      <c r="E7" s="185"/>
      <c r="F7" s="184"/>
      <c r="G7" s="185"/>
      <c r="H7" s="185"/>
      <c r="I7" s="185"/>
      <c r="J7" s="186"/>
      <c r="K7" s="186"/>
      <c r="L7" s="129"/>
      <c r="O7" s="182"/>
      <c r="P7" s="182"/>
      <c r="Q7" s="183"/>
      <c r="R7" s="185"/>
      <c r="S7" s="184"/>
      <c r="T7" s="185"/>
      <c r="U7" s="185"/>
      <c r="V7" s="185"/>
      <c r="W7" s="186"/>
      <c r="X7" s="186"/>
      <c r="Y7" s="129"/>
      <c r="AB7" s="182"/>
      <c r="AC7" s="182"/>
      <c r="AD7" s="183"/>
      <c r="AE7" s="185"/>
      <c r="AF7" s="184"/>
      <c r="AG7" s="185"/>
      <c r="AH7" s="185"/>
      <c r="AI7" s="185"/>
      <c r="AJ7" s="186"/>
      <c r="AK7" s="186"/>
      <c r="AL7" s="129"/>
    </row>
    <row r="8" spans="1:38" ht="15.75" hidden="1" x14ac:dyDescent="0.2">
      <c r="B8" s="182"/>
      <c r="C8" s="237" t="s">
        <v>121</v>
      </c>
      <c r="D8" s="237"/>
      <c r="E8" s="237"/>
      <c r="F8" s="237"/>
      <c r="G8" s="237"/>
      <c r="H8" s="237"/>
      <c r="I8" s="237"/>
      <c r="J8" s="237"/>
      <c r="K8" s="186"/>
      <c r="L8" s="129"/>
      <c r="O8" s="182"/>
      <c r="P8" s="237" t="s">
        <v>121</v>
      </c>
      <c r="Q8" s="237"/>
      <c r="R8" s="237"/>
      <c r="S8" s="237"/>
      <c r="T8" s="237"/>
      <c r="U8" s="237"/>
      <c r="V8" s="237"/>
      <c r="W8" s="237"/>
      <c r="X8" s="186"/>
      <c r="Y8" s="129"/>
      <c r="AB8" s="182"/>
      <c r="AC8" s="237" t="s">
        <v>121</v>
      </c>
      <c r="AD8" s="237"/>
      <c r="AE8" s="237"/>
      <c r="AF8" s="237"/>
      <c r="AG8" s="237"/>
      <c r="AH8" s="237"/>
      <c r="AI8" s="237"/>
      <c r="AJ8" s="237"/>
      <c r="AK8" s="186"/>
      <c r="AL8" s="129"/>
    </row>
    <row r="9" spans="1:38" ht="34.9" hidden="1" customHeight="1" thickTop="1" thickBot="1" x14ac:dyDescent="0.25">
      <c r="B9" s="182"/>
      <c r="C9" s="456" t="s">
        <v>181</v>
      </c>
      <c r="D9" s="456"/>
      <c r="E9" s="456"/>
      <c r="F9" s="456"/>
      <c r="G9" s="456"/>
      <c r="H9" s="456"/>
      <c r="I9" s="456"/>
      <c r="J9" s="456"/>
      <c r="K9" s="456"/>
      <c r="L9" s="129"/>
      <c r="O9" s="182"/>
      <c r="P9" s="456" t="s">
        <v>181</v>
      </c>
      <c r="Q9" s="456"/>
      <c r="R9" s="456"/>
      <c r="S9" s="456"/>
      <c r="T9" s="456"/>
      <c r="U9" s="456"/>
      <c r="V9" s="456"/>
      <c r="W9" s="456"/>
      <c r="X9" s="456"/>
      <c r="Y9" s="129"/>
      <c r="AB9" s="182"/>
      <c r="AC9" s="456" t="s">
        <v>181</v>
      </c>
      <c r="AD9" s="456"/>
      <c r="AE9" s="456"/>
      <c r="AF9" s="456"/>
      <c r="AG9" s="456"/>
      <c r="AH9" s="456"/>
      <c r="AI9" s="456"/>
      <c r="AJ9" s="456"/>
      <c r="AK9" s="456"/>
      <c r="AL9" s="129"/>
    </row>
    <row r="10" spans="1:38" ht="16.5" hidden="1" thickBot="1" x14ac:dyDescent="0.25">
      <c r="B10" s="129"/>
      <c r="C10" s="167"/>
      <c r="D10" s="168"/>
      <c r="E10" s="169"/>
      <c r="F10" s="169"/>
      <c r="G10" s="169"/>
      <c r="H10" s="190"/>
      <c r="I10" s="190"/>
      <c r="J10" s="95"/>
      <c r="K10" s="144"/>
      <c r="L10" s="129"/>
      <c r="O10" s="129"/>
      <c r="P10" s="167"/>
      <c r="Q10" s="168"/>
      <c r="R10" s="169"/>
      <c r="S10" s="169"/>
      <c r="T10" s="169"/>
      <c r="U10" s="190"/>
      <c r="V10" s="190"/>
      <c r="W10" s="95"/>
      <c r="X10" s="144"/>
      <c r="Y10" s="129"/>
      <c r="AB10" s="129"/>
      <c r="AC10" s="167"/>
      <c r="AD10" s="168"/>
      <c r="AE10" s="169"/>
      <c r="AF10" s="169"/>
      <c r="AG10" s="169"/>
      <c r="AH10" s="190"/>
      <c r="AI10" s="190"/>
      <c r="AJ10" s="95"/>
      <c r="AK10" s="144"/>
      <c r="AL10" s="129"/>
    </row>
    <row r="11" spans="1:38" hidden="1" x14ac:dyDescent="0.2">
      <c r="B11" s="129"/>
      <c r="C11" s="173"/>
      <c r="D11" s="177" t="s">
        <v>173</v>
      </c>
      <c r="E11" s="176"/>
      <c r="F11" s="174" t="s">
        <v>172</v>
      </c>
      <c r="G11" s="174" t="s">
        <v>125</v>
      </c>
      <c r="H11" s="174" t="s">
        <v>126</v>
      </c>
      <c r="I11" s="174" t="s">
        <v>91</v>
      </c>
      <c r="K11" s="145"/>
      <c r="L11" s="129"/>
      <c r="O11" s="129"/>
      <c r="P11" s="173"/>
      <c r="Q11" s="177" t="s">
        <v>173</v>
      </c>
      <c r="R11" s="176"/>
      <c r="S11" s="174" t="s">
        <v>172</v>
      </c>
      <c r="T11" s="174" t="s">
        <v>125</v>
      </c>
      <c r="U11" s="174" t="s">
        <v>126</v>
      </c>
      <c r="V11" s="174" t="s">
        <v>91</v>
      </c>
      <c r="X11" s="145"/>
      <c r="Y11" s="129"/>
      <c r="AB11" s="129"/>
      <c r="AC11" s="173"/>
      <c r="AD11" s="177" t="s">
        <v>173</v>
      </c>
      <c r="AE11" s="176"/>
      <c r="AF11" s="174" t="s">
        <v>172</v>
      </c>
      <c r="AG11" s="174" t="s">
        <v>125</v>
      </c>
      <c r="AH11" s="174" t="s">
        <v>126</v>
      </c>
      <c r="AI11" s="174" t="s">
        <v>91</v>
      </c>
      <c r="AK11" s="145"/>
      <c r="AL11" s="129"/>
    </row>
    <row r="12" spans="1:38" ht="14.1" hidden="1" customHeight="1" thickTop="1" thickBot="1" x14ac:dyDescent="0.25">
      <c r="A12" s="92"/>
      <c r="B12" s="187"/>
      <c r="C12" s="170"/>
      <c r="D12" s="189" t="s">
        <v>174</v>
      </c>
      <c r="F12" s="166"/>
      <c r="G12" s="191"/>
      <c r="H12" s="33">
        <f>F12*G12</f>
        <v>0</v>
      </c>
      <c r="I12" s="458"/>
      <c r="J12" s="459"/>
      <c r="K12" s="145"/>
      <c r="L12" s="129"/>
      <c r="N12" s="92"/>
      <c r="O12" s="187"/>
      <c r="P12" s="170"/>
      <c r="Q12" s="189" t="s">
        <v>174</v>
      </c>
      <c r="S12" s="166"/>
      <c r="T12" s="191"/>
      <c r="U12" s="33">
        <f>S12*T12</f>
        <v>0</v>
      </c>
      <c r="V12" s="458"/>
      <c r="W12" s="459"/>
      <c r="X12" s="145"/>
      <c r="Y12" s="129"/>
      <c r="AB12" s="187"/>
      <c r="AC12" s="170"/>
      <c r="AD12" s="189" t="s">
        <v>174</v>
      </c>
      <c r="AF12" s="166"/>
      <c r="AG12" s="191"/>
      <c r="AH12" s="33">
        <f>AF12*AG12</f>
        <v>0</v>
      </c>
      <c r="AI12" s="458"/>
      <c r="AJ12" s="459"/>
      <c r="AK12" s="145"/>
      <c r="AL12" s="129"/>
    </row>
    <row r="13" spans="1:38" ht="14.1" hidden="1" customHeight="1" thickTop="1" thickBot="1" x14ac:dyDescent="0.25">
      <c r="A13" s="92"/>
      <c r="B13" s="187"/>
      <c r="C13" s="170"/>
      <c r="D13" s="189" t="s">
        <v>175</v>
      </c>
      <c r="F13" s="166"/>
      <c r="G13" s="191"/>
      <c r="H13" s="33">
        <f>F13*G13</f>
        <v>0</v>
      </c>
      <c r="I13" s="458"/>
      <c r="J13" s="459"/>
      <c r="K13" s="145"/>
      <c r="L13" s="129"/>
      <c r="N13" s="92"/>
      <c r="O13" s="187"/>
      <c r="P13" s="170"/>
      <c r="Q13" s="189" t="s">
        <v>175</v>
      </c>
      <c r="S13" s="166"/>
      <c r="T13" s="191"/>
      <c r="U13" s="33">
        <f>S13*T13</f>
        <v>0</v>
      </c>
      <c r="V13" s="458"/>
      <c r="W13" s="459"/>
      <c r="X13" s="145"/>
      <c r="Y13" s="129"/>
      <c r="AB13" s="187"/>
      <c r="AC13" s="170"/>
      <c r="AD13" s="189" t="s">
        <v>175</v>
      </c>
      <c r="AF13" s="166"/>
      <c r="AG13" s="191"/>
      <c r="AH13" s="33">
        <f>AF13*AG13</f>
        <v>0</v>
      </c>
      <c r="AI13" s="458"/>
      <c r="AJ13" s="459"/>
      <c r="AK13" s="145"/>
      <c r="AL13" s="129"/>
    </row>
    <row r="14" spans="1:38" ht="14.1" hidden="1" customHeight="1" thickTop="1" thickBot="1" x14ac:dyDescent="0.25">
      <c r="A14" s="92"/>
      <c r="B14" s="187"/>
      <c r="C14" s="170"/>
      <c r="D14" s="189" t="s">
        <v>176</v>
      </c>
      <c r="F14" s="166"/>
      <c r="G14" s="191"/>
      <c r="H14" s="33">
        <f>F14*G14</f>
        <v>0</v>
      </c>
      <c r="I14" s="458"/>
      <c r="J14" s="459"/>
      <c r="K14" s="145"/>
      <c r="L14" s="129"/>
      <c r="N14" s="92"/>
      <c r="O14" s="187"/>
      <c r="P14" s="170"/>
      <c r="Q14" s="189" t="s">
        <v>176</v>
      </c>
      <c r="S14" s="166"/>
      <c r="T14" s="191"/>
      <c r="U14" s="33">
        <f>S14*T14</f>
        <v>0</v>
      </c>
      <c r="V14" s="458"/>
      <c r="W14" s="459"/>
      <c r="X14" s="145"/>
      <c r="Y14" s="129"/>
      <c r="AB14" s="187"/>
      <c r="AC14" s="170"/>
      <c r="AD14" s="189" t="s">
        <v>176</v>
      </c>
      <c r="AF14" s="166"/>
      <c r="AG14" s="191"/>
      <c r="AH14" s="33">
        <f>AF14*AG14</f>
        <v>0</v>
      </c>
      <c r="AI14" s="458"/>
      <c r="AJ14" s="459"/>
      <c r="AK14" s="145"/>
      <c r="AL14" s="129"/>
    </row>
    <row r="15" spans="1:38" ht="14.1" hidden="1" customHeight="1" thickTop="1" thickBot="1" x14ac:dyDescent="0.25">
      <c r="A15" s="92"/>
      <c r="B15" s="187"/>
      <c r="C15" s="170"/>
      <c r="D15" s="189" t="s">
        <v>177</v>
      </c>
      <c r="F15" s="166"/>
      <c r="G15" s="191"/>
      <c r="H15" s="33">
        <f>F15*G15</f>
        <v>0</v>
      </c>
      <c r="I15" s="458"/>
      <c r="J15" s="459"/>
      <c r="K15" s="145"/>
      <c r="L15" s="129"/>
      <c r="N15" s="92"/>
      <c r="O15" s="187"/>
      <c r="P15" s="170"/>
      <c r="Q15" s="189" t="s">
        <v>177</v>
      </c>
      <c r="S15" s="166"/>
      <c r="T15" s="191"/>
      <c r="U15" s="33">
        <f>S15*T15</f>
        <v>0</v>
      </c>
      <c r="V15" s="458"/>
      <c r="W15" s="459"/>
      <c r="X15" s="145"/>
      <c r="Y15" s="129"/>
      <c r="AB15" s="187"/>
      <c r="AC15" s="170"/>
      <c r="AD15" s="189" t="s">
        <v>177</v>
      </c>
      <c r="AF15" s="166"/>
      <c r="AG15" s="191"/>
      <c r="AH15" s="33">
        <f>AF15*AG15</f>
        <v>0</v>
      </c>
      <c r="AI15" s="458"/>
      <c r="AJ15" s="459"/>
      <c r="AK15" s="145"/>
      <c r="AL15" s="129"/>
    </row>
    <row r="16" spans="1:38" ht="14.1" hidden="1" customHeight="1" thickTop="1" thickBot="1" x14ac:dyDescent="0.25">
      <c r="A16" s="92"/>
      <c r="B16" s="187"/>
      <c r="C16" s="170"/>
      <c r="D16" s="189" t="s">
        <v>178</v>
      </c>
      <c r="F16" s="166"/>
      <c r="G16" s="191"/>
      <c r="H16" s="33">
        <f>F16*G16</f>
        <v>0</v>
      </c>
      <c r="I16" s="458"/>
      <c r="J16" s="459"/>
      <c r="K16" s="145"/>
      <c r="L16" s="129"/>
      <c r="N16" s="92"/>
      <c r="O16" s="187"/>
      <c r="P16" s="170"/>
      <c r="Q16" s="189" t="s">
        <v>178</v>
      </c>
      <c r="S16" s="166"/>
      <c r="T16" s="191"/>
      <c r="U16" s="33">
        <f>S16*T16</f>
        <v>0</v>
      </c>
      <c r="V16" s="458"/>
      <c r="W16" s="459"/>
      <c r="X16" s="145"/>
      <c r="Y16" s="129"/>
      <c r="AB16" s="187"/>
      <c r="AC16" s="170"/>
      <c r="AD16" s="189" t="s">
        <v>178</v>
      </c>
      <c r="AF16" s="166"/>
      <c r="AG16" s="191"/>
      <c r="AH16" s="33">
        <f>AF16*AG16</f>
        <v>0</v>
      </c>
      <c r="AI16" s="458"/>
      <c r="AJ16" s="459"/>
      <c r="AK16" s="145"/>
      <c r="AL16" s="129"/>
    </row>
    <row r="17" spans="1:38" ht="13.5" hidden="1" thickTop="1" x14ac:dyDescent="0.2">
      <c r="A17" s="92"/>
      <c r="B17" s="187"/>
      <c r="C17" s="170"/>
      <c r="F17" s="194"/>
      <c r="G17" s="194"/>
      <c r="H17" s="194"/>
      <c r="K17" s="145"/>
      <c r="L17" s="129"/>
      <c r="N17" s="92"/>
      <c r="O17" s="187"/>
      <c r="P17" s="170"/>
      <c r="S17" s="194"/>
      <c r="T17" s="194"/>
      <c r="U17" s="194"/>
      <c r="X17" s="145"/>
      <c r="Y17" s="129"/>
      <c r="AB17" s="187"/>
      <c r="AC17" s="170"/>
      <c r="AF17" s="194"/>
      <c r="AG17" s="194"/>
      <c r="AH17" s="194"/>
      <c r="AK17" s="145"/>
      <c r="AL17" s="129"/>
    </row>
    <row r="18" spans="1:38" hidden="1" x14ac:dyDescent="0.2">
      <c r="A18" s="224"/>
      <c r="B18" s="225"/>
      <c r="C18" s="226"/>
      <c r="D18" s="227" t="s">
        <v>128</v>
      </c>
      <c r="E18" s="228"/>
      <c r="F18" s="195">
        <f>SUM(F12:F16)</f>
        <v>0</v>
      </c>
      <c r="G18" s="227"/>
      <c r="H18" s="229">
        <f>SUM(H12:H16)</f>
        <v>0</v>
      </c>
      <c r="I18" s="227"/>
      <c r="J18" s="227"/>
      <c r="K18" s="162"/>
      <c r="L18" s="182"/>
      <c r="N18" s="224"/>
      <c r="O18" s="225"/>
      <c r="P18" s="226"/>
      <c r="Q18" s="227" t="s">
        <v>128</v>
      </c>
      <c r="R18" s="228"/>
      <c r="S18" s="195">
        <f>SUM(S12:S16)</f>
        <v>0</v>
      </c>
      <c r="T18" s="227"/>
      <c r="U18" s="229">
        <f>SUM(U12:U16)</f>
        <v>0</v>
      </c>
      <c r="V18" s="227"/>
      <c r="W18" s="227"/>
      <c r="X18" s="162"/>
      <c r="Y18" s="182"/>
      <c r="AB18" s="225"/>
      <c r="AC18" s="226"/>
      <c r="AD18" s="227" t="s">
        <v>128</v>
      </c>
      <c r="AE18" s="228"/>
      <c r="AF18" s="195">
        <f>SUM(AF12:AF16)</f>
        <v>0</v>
      </c>
      <c r="AG18" s="227"/>
      <c r="AH18" s="229">
        <f>SUM(AH12:AH16)</f>
        <v>0</v>
      </c>
      <c r="AI18" s="227"/>
      <c r="AJ18" s="227"/>
      <c r="AK18" s="162"/>
      <c r="AL18" s="182"/>
    </row>
    <row r="19" spans="1:38" hidden="1" x14ac:dyDescent="0.2">
      <c r="B19" s="129"/>
      <c r="C19" s="171"/>
      <c r="D19" s="172"/>
      <c r="E19" s="172"/>
      <c r="F19" s="172"/>
      <c r="G19" s="172"/>
      <c r="H19" s="172"/>
      <c r="I19" s="172"/>
      <c r="J19" s="172"/>
      <c r="K19" s="148"/>
      <c r="L19" s="129"/>
      <c r="O19" s="129"/>
      <c r="P19" s="171"/>
      <c r="Q19" s="172"/>
      <c r="R19" s="172"/>
      <c r="S19" s="172"/>
      <c r="T19" s="172"/>
      <c r="U19" s="172"/>
      <c r="V19" s="172"/>
      <c r="W19" s="172"/>
      <c r="X19" s="148"/>
      <c r="Y19" s="129"/>
      <c r="AB19" s="129"/>
      <c r="AC19" s="171"/>
      <c r="AD19" s="172"/>
      <c r="AE19" s="172"/>
      <c r="AF19" s="172"/>
      <c r="AG19" s="172"/>
      <c r="AH19" s="172"/>
      <c r="AI19" s="172"/>
      <c r="AJ19" s="172"/>
      <c r="AK19" s="148"/>
      <c r="AL19" s="129"/>
    </row>
    <row r="20" spans="1:38" hidden="1" x14ac:dyDescent="0.2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</row>
    <row r="21" spans="1:38" hidden="1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</row>
    <row r="22" spans="1:38" hidden="1" x14ac:dyDescent="0.2"/>
    <row r="23" spans="1:38" ht="18" x14ac:dyDescent="0.2">
      <c r="B23" s="182"/>
      <c r="C23" s="182"/>
      <c r="D23" s="183"/>
      <c r="E23" s="185"/>
      <c r="F23" s="184"/>
      <c r="G23" s="185"/>
      <c r="H23" s="185"/>
      <c r="I23" s="185"/>
      <c r="J23" s="186"/>
      <c r="K23" s="186"/>
      <c r="L23" s="129"/>
    </row>
    <row r="24" spans="1:38" ht="15.75" x14ac:dyDescent="0.2">
      <c r="B24" s="182"/>
      <c r="C24" s="482" t="s">
        <v>255</v>
      </c>
      <c r="D24" s="482"/>
      <c r="E24" s="482"/>
      <c r="F24" s="482"/>
      <c r="G24" s="482"/>
      <c r="H24" s="482"/>
      <c r="I24" s="237"/>
      <c r="J24" s="237"/>
      <c r="K24" s="186"/>
      <c r="L24" s="129"/>
    </row>
    <row r="25" spans="1:38" ht="21" customHeight="1" thickBot="1" x14ac:dyDescent="0.25">
      <c r="B25" s="129"/>
      <c r="C25" s="167"/>
      <c r="D25" s="364" t="s">
        <v>210</v>
      </c>
      <c r="E25" s="169"/>
      <c r="F25" s="169"/>
      <c r="G25" s="169"/>
      <c r="H25" s="190"/>
      <c r="I25" s="190"/>
      <c r="J25" s="95"/>
      <c r="K25" s="144"/>
      <c r="L25" s="129"/>
    </row>
    <row r="26" spans="1:38" ht="13.5" thickBot="1" x14ac:dyDescent="0.25">
      <c r="B26" s="129"/>
      <c r="C26" s="173"/>
      <c r="D26" s="177" t="s">
        <v>127</v>
      </c>
      <c r="E26" s="176"/>
      <c r="F26" s="174" t="s">
        <v>90</v>
      </c>
      <c r="G26" s="174" t="s">
        <v>125</v>
      </c>
      <c r="H26" s="174" t="s">
        <v>126</v>
      </c>
      <c r="I26" s="453" t="s">
        <v>91</v>
      </c>
      <c r="J26" s="453"/>
      <c r="K26" s="145"/>
      <c r="L26" s="129"/>
    </row>
    <row r="27" spans="1:38" ht="14.25" thickTop="1" thickBot="1" x14ac:dyDescent="0.25">
      <c r="A27" s="92"/>
      <c r="B27" s="187"/>
      <c r="C27" s="170"/>
      <c r="D27" s="189" t="s">
        <v>179</v>
      </c>
      <c r="F27" s="33">
        <f>'A3 - PROGRAM'!O62</f>
        <v>96.539999999999992</v>
      </c>
      <c r="G27" s="361">
        <v>1700</v>
      </c>
      <c r="H27" s="33">
        <f t="shared" ref="H27:H31" si="0">F27*G27</f>
        <v>164118</v>
      </c>
      <c r="I27" s="450"/>
      <c r="J27" s="450"/>
      <c r="K27" s="145"/>
      <c r="L27" s="129"/>
      <c r="N27" s="92"/>
    </row>
    <row r="28" spans="1:38" ht="14.25" thickTop="1" thickBot="1" x14ac:dyDescent="0.25">
      <c r="A28" s="92"/>
      <c r="B28" s="187"/>
      <c r="C28" s="170"/>
      <c r="D28" s="189" t="s">
        <v>180</v>
      </c>
      <c r="F28" s="33">
        <f>'A3 - PROGRAM'!O131+'A3 - PROGRAM'!O129+'A3 - PROGRAM'!O115+'A3 - PROGRAM'!O111+'A3 - PROGRAM'!O109+'A3 - PROGRAM'!O85+'A3 - PROGRAM'!O83+'A3 - PROGRAM'!O81+'A3 - PROGRAM'!O41</f>
        <v>0</v>
      </c>
      <c r="G28" s="361">
        <v>1500</v>
      </c>
      <c r="H28" s="33">
        <f t="shared" si="0"/>
        <v>0</v>
      </c>
      <c r="I28" s="450"/>
      <c r="J28" s="450"/>
      <c r="K28" s="145"/>
      <c r="L28" s="129"/>
      <c r="N28" s="92"/>
    </row>
    <row r="29" spans="1:38" ht="14.25" thickTop="1" thickBot="1" x14ac:dyDescent="0.25">
      <c r="A29" s="92"/>
      <c r="B29" s="187"/>
      <c r="C29" s="170"/>
      <c r="D29" s="189" t="s">
        <v>48</v>
      </c>
      <c r="F29" s="33">
        <f>'A3 - PROGRAM'!O116</f>
        <v>108.17</v>
      </c>
      <c r="G29" s="361">
        <v>1500</v>
      </c>
      <c r="H29" s="33">
        <f t="shared" si="0"/>
        <v>162255</v>
      </c>
      <c r="I29" s="461"/>
      <c r="J29" s="462"/>
      <c r="K29" s="145"/>
      <c r="L29" s="129"/>
      <c r="N29" s="92"/>
    </row>
    <row r="30" spans="1:38" ht="14.25" thickTop="1" thickBot="1" x14ac:dyDescent="0.25">
      <c r="A30" s="92"/>
      <c r="B30" s="187"/>
      <c r="C30" s="170"/>
      <c r="D30" s="189" t="s">
        <v>214</v>
      </c>
      <c r="F30" s="33">
        <f>'A3 - PROGRAM'!O132</f>
        <v>9.83</v>
      </c>
      <c r="G30" s="361">
        <v>1700</v>
      </c>
      <c r="H30" s="33">
        <f t="shared" si="0"/>
        <v>16711</v>
      </c>
      <c r="I30" s="450"/>
      <c r="J30" s="450"/>
      <c r="K30" s="145"/>
      <c r="L30" s="129"/>
      <c r="N30" s="92"/>
    </row>
    <row r="31" spans="1:38" ht="14.25" thickTop="1" thickBot="1" x14ac:dyDescent="0.25">
      <c r="A31" s="92"/>
      <c r="B31" s="187"/>
      <c r="C31" s="170"/>
      <c r="D31" s="189" t="s">
        <v>268</v>
      </c>
      <c r="F31" s="33">
        <f>'A3 - PROGRAM'!N9</f>
        <v>214.54</v>
      </c>
      <c r="G31" s="361">
        <v>230</v>
      </c>
      <c r="H31" s="33">
        <f t="shared" si="0"/>
        <v>49344.2</v>
      </c>
      <c r="I31" s="450"/>
      <c r="J31" s="450"/>
      <c r="K31" s="145"/>
      <c r="L31" s="129"/>
      <c r="N31" s="92"/>
    </row>
    <row r="32" spans="1:38" ht="6.75" customHeight="1" thickTop="1" x14ac:dyDescent="0.2">
      <c r="A32" s="92"/>
      <c r="B32" s="187"/>
      <c r="C32" s="170"/>
      <c r="F32" s="194"/>
      <c r="G32" s="194"/>
      <c r="H32" s="194"/>
      <c r="K32" s="145"/>
      <c r="L32" s="129"/>
      <c r="N32" s="92"/>
    </row>
    <row r="33" spans="1:14" x14ac:dyDescent="0.2">
      <c r="A33" s="224"/>
      <c r="B33" s="225"/>
      <c r="C33" s="226"/>
      <c r="D33" s="227" t="s">
        <v>128</v>
      </c>
      <c r="E33" s="228"/>
      <c r="F33" s="195">
        <f>SUM(F27:F30)</f>
        <v>214.54</v>
      </c>
      <c r="G33" s="227"/>
      <c r="H33" s="229">
        <f>SUM(H27:H31)</f>
        <v>392428.2</v>
      </c>
      <c r="I33" s="227"/>
      <c r="J33" s="227"/>
      <c r="K33" s="162"/>
      <c r="L33" s="182"/>
      <c r="N33" s="224"/>
    </row>
    <row r="34" spans="1:14" ht="9" customHeight="1" x14ac:dyDescent="0.2">
      <c r="B34" s="129"/>
      <c r="C34" s="173"/>
      <c r="K34" s="145"/>
      <c r="L34" s="129"/>
    </row>
    <row r="35" spans="1:14" ht="14.25" customHeight="1" x14ac:dyDescent="0.2">
      <c r="B35" s="129"/>
      <c r="C35" s="173"/>
      <c r="D35" s="372" t="s">
        <v>163</v>
      </c>
      <c r="E35" s="344"/>
      <c r="F35" s="344"/>
      <c r="G35" s="344"/>
      <c r="H35" s="344"/>
      <c r="I35" s="344"/>
      <c r="L35" s="360"/>
    </row>
    <row r="36" spans="1:14" ht="13.5" thickBot="1" x14ac:dyDescent="0.25">
      <c r="B36" s="129"/>
      <c r="C36" s="173"/>
      <c r="D36" s="177" t="s">
        <v>127</v>
      </c>
      <c r="E36" s="176"/>
      <c r="F36" s="174" t="s">
        <v>90</v>
      </c>
      <c r="G36" s="174" t="s">
        <v>125</v>
      </c>
      <c r="H36" s="174" t="s">
        <v>126</v>
      </c>
      <c r="I36" s="453" t="s">
        <v>91</v>
      </c>
      <c r="J36" s="453"/>
      <c r="K36" s="145"/>
      <c r="L36" s="129"/>
    </row>
    <row r="37" spans="1:14" ht="14.25" thickTop="1" thickBot="1" x14ac:dyDescent="0.25">
      <c r="A37" s="92"/>
      <c r="B37" s="187"/>
      <c r="C37" s="170"/>
      <c r="D37" s="189" t="s">
        <v>179</v>
      </c>
      <c r="F37" s="33">
        <f>'A3 - PROGRAM'!O28+'A3 - PROGRAM'!O30+'A3 - PROGRAM'!O32</f>
        <v>46.7</v>
      </c>
      <c r="G37" s="33">
        <v>1700</v>
      </c>
      <c r="H37" s="33">
        <f>F37*G37</f>
        <v>79390</v>
      </c>
      <c r="I37" s="450"/>
      <c r="J37" s="450"/>
      <c r="K37" s="145"/>
      <c r="L37" s="129"/>
      <c r="N37" s="92"/>
    </row>
    <row r="38" spans="1:14" ht="14.25" thickTop="1" thickBot="1" x14ac:dyDescent="0.25">
      <c r="A38" s="92"/>
      <c r="B38" s="187"/>
      <c r="C38" s="170"/>
      <c r="D38" s="189" t="s">
        <v>208</v>
      </c>
      <c r="F38" s="33">
        <f>'A3 - PROGRAM'!O26</f>
        <v>5.29</v>
      </c>
      <c r="G38" s="33">
        <v>1700</v>
      </c>
      <c r="H38" s="33">
        <f>F38*G38</f>
        <v>8993</v>
      </c>
      <c r="I38" s="450"/>
      <c r="J38" s="450"/>
      <c r="K38" s="145"/>
      <c r="L38" s="129"/>
      <c r="N38" s="92"/>
    </row>
    <row r="39" spans="1:14" ht="14.25" thickTop="1" thickBot="1" x14ac:dyDescent="0.25">
      <c r="A39" s="92"/>
      <c r="B39" s="187"/>
      <c r="C39" s="170"/>
      <c r="D39" s="189" t="s">
        <v>180</v>
      </c>
      <c r="F39" s="33">
        <f>'A3 - PROGRAM'!O36</f>
        <v>37.880000000000003</v>
      </c>
      <c r="G39" s="33">
        <v>1500</v>
      </c>
      <c r="H39" s="33">
        <f>F39*G39</f>
        <v>56820.000000000007</v>
      </c>
      <c r="I39" s="450"/>
      <c r="J39" s="450"/>
      <c r="K39" s="145"/>
      <c r="L39" s="129"/>
      <c r="N39" s="92"/>
    </row>
    <row r="40" spans="1:14" ht="14.25" thickTop="1" thickBot="1" x14ac:dyDescent="0.25">
      <c r="A40" s="92"/>
      <c r="B40" s="187"/>
      <c r="C40" s="170"/>
      <c r="D40" s="189" t="s">
        <v>220</v>
      </c>
      <c r="F40" s="33">
        <f>'A3 - PROGRAM'!O114+'A3 - PROGRAM'!O20</f>
        <v>50.33</v>
      </c>
      <c r="G40" s="361">
        <v>1500</v>
      </c>
      <c r="H40" s="33">
        <f>F40*G40</f>
        <v>75495</v>
      </c>
      <c r="I40" s="461"/>
      <c r="J40" s="462"/>
      <c r="K40" s="145"/>
      <c r="L40" s="129"/>
      <c r="N40" s="92"/>
    </row>
    <row r="41" spans="1:14" ht="14.25" thickTop="1" thickBot="1" x14ac:dyDescent="0.25">
      <c r="A41" s="92"/>
      <c r="B41" s="187"/>
      <c r="C41" s="170"/>
      <c r="D41" s="189" t="s">
        <v>268</v>
      </c>
      <c r="F41" s="33">
        <f>'A3 - PROGRAM'!N8</f>
        <v>140.19999999999999</v>
      </c>
      <c r="G41" s="33">
        <v>230</v>
      </c>
      <c r="H41" s="33">
        <f>F41*G41</f>
        <v>32245.999999999996</v>
      </c>
      <c r="I41" s="450"/>
      <c r="J41" s="450"/>
      <c r="K41" s="145"/>
      <c r="L41" s="129"/>
      <c r="N41" s="92"/>
    </row>
    <row r="42" spans="1:14" ht="13.5" thickTop="1" x14ac:dyDescent="0.2">
      <c r="A42" s="224"/>
      <c r="B42" s="225"/>
      <c r="C42" s="226"/>
      <c r="D42" s="227" t="s">
        <v>128</v>
      </c>
      <c r="E42" s="228"/>
      <c r="F42" s="195">
        <f>SUM(F37:F40)</f>
        <v>140.19999999999999</v>
      </c>
      <c r="G42" s="227"/>
      <c r="H42" s="229">
        <f>SUM(H37:H41)</f>
        <v>252944</v>
      </c>
      <c r="I42" s="227"/>
      <c r="J42" s="227"/>
      <c r="K42" s="162"/>
      <c r="L42" s="182"/>
      <c r="N42" s="224"/>
    </row>
    <row r="43" spans="1:14" ht="9" customHeight="1" thickBot="1" x14ac:dyDescent="0.25">
      <c r="B43" s="129"/>
      <c r="C43" s="173"/>
      <c r="K43" s="145"/>
      <c r="L43" s="360"/>
    </row>
    <row r="44" spans="1:14" ht="24" thickTop="1" thickBot="1" x14ac:dyDescent="0.25">
      <c r="A44" s="92"/>
      <c r="B44" s="187"/>
      <c r="C44" s="170"/>
      <c r="D44" s="189" t="s">
        <v>256</v>
      </c>
      <c r="F44" s="33">
        <v>24.7</v>
      </c>
      <c r="G44" s="361">
        <v>150</v>
      </c>
      <c r="H44" s="33">
        <f t="shared" ref="H44" si="1">F44*G44</f>
        <v>3705</v>
      </c>
      <c r="I44" s="461"/>
      <c r="J44" s="462"/>
      <c r="K44" s="145"/>
      <c r="L44" s="129"/>
      <c r="N44" s="92"/>
    </row>
    <row r="45" spans="1:14" ht="24" thickTop="1" thickBot="1" x14ac:dyDescent="0.25">
      <c r="A45" s="92"/>
      <c r="B45" s="187"/>
      <c r="C45" s="170"/>
      <c r="D45" s="437" t="s">
        <v>280</v>
      </c>
      <c r="F45" s="33">
        <v>12</v>
      </c>
      <c r="G45" s="361">
        <v>1500</v>
      </c>
      <c r="H45" s="33">
        <f t="shared" ref="H45" si="2">F45*G45</f>
        <v>18000</v>
      </c>
      <c r="I45" s="461"/>
      <c r="J45" s="462"/>
      <c r="K45" s="145"/>
      <c r="L45" s="129"/>
      <c r="N45" s="92"/>
    </row>
    <row r="46" spans="1:14" ht="14.25" thickTop="1" thickBot="1" x14ac:dyDescent="0.25">
      <c r="A46" s="92"/>
      <c r="B46" s="187"/>
      <c r="C46" s="170"/>
      <c r="D46" s="189" t="s">
        <v>283</v>
      </c>
      <c r="F46" s="33">
        <v>1</v>
      </c>
      <c r="G46" s="361"/>
      <c r="H46" s="33">
        <v>25000</v>
      </c>
      <c r="I46" s="461"/>
      <c r="J46" s="462"/>
      <c r="K46" s="145"/>
      <c r="L46" s="129"/>
      <c r="N46" s="92"/>
    </row>
    <row r="47" spans="1:14" ht="14.25" thickTop="1" thickBot="1" x14ac:dyDescent="0.25">
      <c r="B47" s="340"/>
      <c r="D47" s="177" t="s">
        <v>127</v>
      </c>
      <c r="E47" s="176"/>
      <c r="F47" s="174" t="s">
        <v>216</v>
      </c>
      <c r="G47" s="174" t="s">
        <v>192</v>
      </c>
      <c r="H47" s="174" t="s">
        <v>126</v>
      </c>
      <c r="I47" s="453" t="s">
        <v>91</v>
      </c>
      <c r="J47" s="453"/>
      <c r="L47" s="360"/>
    </row>
    <row r="48" spans="1:14" ht="14.25" thickTop="1" thickBot="1" x14ac:dyDescent="0.25">
      <c r="A48" s="92"/>
      <c r="B48" s="187"/>
      <c r="C48" s="170"/>
      <c r="D48" s="189" t="s">
        <v>215</v>
      </c>
      <c r="F48" s="33">
        <v>1</v>
      </c>
      <c r="G48" s="361">
        <v>20000</v>
      </c>
      <c r="H48" s="361">
        <f>F48*G48</f>
        <v>20000</v>
      </c>
      <c r="I48" s="338"/>
      <c r="J48" s="339"/>
      <c r="K48" s="145"/>
      <c r="L48" s="129"/>
      <c r="N48" s="92"/>
    </row>
    <row r="49" spans="1:37" ht="5.25" customHeight="1" thickTop="1" x14ac:dyDescent="0.2">
      <c r="A49" s="92"/>
      <c r="B49" s="187"/>
      <c r="C49" s="170"/>
      <c r="F49" s="194"/>
      <c r="G49" s="194"/>
      <c r="H49" s="194"/>
      <c r="K49" s="145"/>
      <c r="L49" s="129"/>
      <c r="N49" s="92"/>
    </row>
    <row r="50" spans="1:37" x14ac:dyDescent="0.2">
      <c r="A50" s="224"/>
      <c r="B50" s="225"/>
      <c r="C50" s="226"/>
      <c r="D50" s="227" t="s">
        <v>128</v>
      </c>
      <c r="E50" s="228"/>
      <c r="F50" s="195"/>
      <c r="G50" s="227"/>
      <c r="H50" s="229">
        <f>SUM(H44:H48)</f>
        <v>66705</v>
      </c>
      <c r="I50" s="227"/>
      <c r="J50" s="227"/>
      <c r="K50" s="162"/>
      <c r="L50" s="182"/>
      <c r="N50" s="224"/>
    </row>
    <row r="51" spans="1:37" ht="8.25" customHeight="1" x14ac:dyDescent="0.2">
      <c r="A51" s="224"/>
      <c r="B51" s="225"/>
      <c r="C51" s="226"/>
      <c r="D51" s="355"/>
      <c r="E51" s="345"/>
      <c r="F51" s="356"/>
      <c r="G51" s="355"/>
      <c r="H51" s="357"/>
      <c r="I51" s="355"/>
      <c r="J51" s="355"/>
      <c r="K51" s="162"/>
      <c r="L51" s="182"/>
      <c r="N51" s="224"/>
    </row>
    <row r="52" spans="1:37" ht="13.5" thickBot="1" x14ac:dyDescent="0.25">
      <c r="B52" s="129"/>
      <c r="C52" s="173"/>
      <c r="D52" s="392" t="s">
        <v>242</v>
      </c>
      <c r="E52" s="391"/>
      <c r="F52" s="391"/>
      <c r="G52" s="391"/>
      <c r="H52" s="344"/>
      <c r="I52" s="344"/>
      <c r="K52" s="145"/>
      <c r="L52" s="129"/>
    </row>
    <row r="53" spans="1:37" ht="13.5" thickBot="1" x14ac:dyDescent="0.25">
      <c r="B53" s="129"/>
      <c r="C53" s="173"/>
      <c r="D53" s="177" t="s">
        <v>127</v>
      </c>
      <c r="E53" s="176"/>
      <c r="F53" s="174" t="s">
        <v>90</v>
      </c>
      <c r="G53" s="174" t="s">
        <v>125</v>
      </c>
      <c r="H53" s="174" t="s">
        <v>126</v>
      </c>
      <c r="I53" s="453" t="s">
        <v>91</v>
      </c>
      <c r="J53" s="453"/>
      <c r="K53" s="145"/>
      <c r="L53" s="129"/>
    </row>
    <row r="54" spans="1:37" ht="14.25" thickTop="1" thickBot="1" x14ac:dyDescent="0.25">
      <c r="A54" s="92"/>
      <c r="B54" s="187"/>
      <c r="C54" s="170"/>
      <c r="D54" s="189" t="s">
        <v>243</v>
      </c>
      <c r="F54" s="33">
        <v>99.2</v>
      </c>
      <c r="G54" s="33">
        <v>200</v>
      </c>
      <c r="H54" s="33">
        <f>F54*G54</f>
        <v>19840</v>
      </c>
      <c r="I54" s="450"/>
      <c r="J54" s="450"/>
      <c r="K54" s="145"/>
      <c r="L54" s="129"/>
      <c r="N54" s="92"/>
    </row>
    <row r="55" spans="1:37" ht="7.5" customHeight="1" thickTop="1" x14ac:dyDescent="0.2">
      <c r="A55" s="92"/>
      <c r="B55" s="187"/>
      <c r="C55" s="170"/>
      <c r="F55" s="194"/>
      <c r="G55" s="194"/>
      <c r="H55" s="194"/>
      <c r="K55" s="145"/>
      <c r="L55" s="129"/>
      <c r="N55" s="92"/>
    </row>
    <row r="56" spans="1:37" x14ac:dyDescent="0.2">
      <c r="A56" s="224"/>
      <c r="B56" s="225"/>
      <c r="C56" s="226"/>
      <c r="D56" s="227" t="s">
        <v>128</v>
      </c>
      <c r="E56" s="228"/>
      <c r="F56" s="195">
        <f>SUM(F54)</f>
        <v>99.2</v>
      </c>
      <c r="G56" s="227"/>
      <c r="H56" s="229">
        <f>H54</f>
        <v>19840</v>
      </c>
      <c r="I56" s="227"/>
      <c r="J56" s="227"/>
      <c r="K56" s="162"/>
      <c r="L56" s="182"/>
      <c r="N56" s="224"/>
    </row>
    <row r="57" spans="1:37" ht="8.25" customHeight="1" x14ac:dyDescent="0.2">
      <c r="B57" s="129"/>
      <c r="C57" s="173"/>
      <c r="K57" s="145"/>
      <c r="L57" s="129"/>
    </row>
    <row r="58" spans="1:37" x14ac:dyDescent="0.2">
      <c r="A58" s="224"/>
      <c r="B58" s="225"/>
      <c r="C58" s="226"/>
      <c r="D58" s="355" t="s">
        <v>246</v>
      </c>
      <c r="E58" s="345"/>
      <c r="F58" s="356"/>
      <c r="G58" s="355"/>
      <c r="H58" s="404">
        <f>SUM(H33,H42,H50,H56)</f>
        <v>731917.2</v>
      </c>
      <c r="I58" s="355"/>
      <c r="J58" s="355"/>
      <c r="K58" s="345"/>
      <c r="L58" s="403"/>
      <c r="N58" s="224"/>
    </row>
    <row r="59" spans="1:37" ht="8.25" customHeight="1" x14ac:dyDescent="0.2">
      <c r="B59" s="129"/>
      <c r="C59" s="171"/>
      <c r="D59" s="172"/>
      <c r="E59" s="172"/>
      <c r="F59" s="172"/>
      <c r="G59" s="172"/>
      <c r="H59" s="172"/>
      <c r="I59" s="172"/>
      <c r="J59" s="172"/>
      <c r="K59" s="148"/>
      <c r="L59" s="129"/>
    </row>
    <row r="60" spans="1:37" x14ac:dyDescent="0.2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</row>
    <row r="61" spans="1:37" ht="12.6" customHeight="1" x14ac:dyDescent="0.2"/>
    <row r="62" spans="1:37" ht="18" x14ac:dyDescent="0.2">
      <c r="B62" s="182"/>
      <c r="C62" s="182"/>
      <c r="D62" s="183"/>
      <c r="E62" s="185"/>
      <c r="F62" s="184"/>
      <c r="G62" s="185"/>
      <c r="H62" s="185"/>
      <c r="I62" s="185"/>
      <c r="J62" s="186"/>
      <c r="K62" s="186"/>
      <c r="L62" s="129"/>
      <c r="O62" s="345"/>
      <c r="P62" s="345"/>
      <c r="Q62" s="346"/>
      <c r="R62" s="347"/>
      <c r="S62" s="348"/>
      <c r="T62" s="347"/>
      <c r="U62" s="347"/>
      <c r="V62" s="347"/>
      <c r="W62" s="349"/>
      <c r="X62" s="349"/>
      <c r="AB62" s="345"/>
      <c r="AC62" s="345"/>
      <c r="AD62" s="346"/>
      <c r="AE62" s="347"/>
      <c r="AF62" s="348"/>
      <c r="AG62" s="347"/>
      <c r="AH62" s="347"/>
      <c r="AI62" s="347"/>
      <c r="AJ62" s="349"/>
      <c r="AK62" s="349"/>
    </row>
    <row r="63" spans="1:37" ht="15.75" x14ac:dyDescent="0.2">
      <c r="B63" s="182"/>
      <c r="C63" s="237" t="s">
        <v>209</v>
      </c>
      <c r="D63" s="237"/>
      <c r="E63" s="237"/>
      <c r="F63" s="237"/>
      <c r="G63" s="237"/>
      <c r="H63" s="237"/>
      <c r="I63" s="237"/>
      <c r="J63" s="237"/>
      <c r="K63" s="186"/>
      <c r="L63" s="129"/>
      <c r="O63" s="345"/>
      <c r="P63" s="350"/>
      <c r="Q63" s="350"/>
      <c r="R63" s="350"/>
      <c r="S63" s="350"/>
      <c r="T63" s="350"/>
      <c r="U63" s="350"/>
      <c r="V63" s="350"/>
      <c r="W63" s="350"/>
      <c r="X63" s="349"/>
      <c r="AB63" s="345"/>
      <c r="AC63" s="350"/>
      <c r="AD63" s="350"/>
      <c r="AE63" s="350"/>
      <c r="AF63" s="350"/>
      <c r="AG63" s="350"/>
      <c r="AH63" s="350"/>
      <c r="AI63" s="350"/>
      <c r="AJ63" s="350"/>
      <c r="AK63" s="349"/>
    </row>
    <row r="64" spans="1:37" ht="25.5" customHeight="1" thickBot="1" x14ac:dyDescent="0.25">
      <c r="B64" s="129"/>
      <c r="C64" s="167"/>
      <c r="D64" s="367" t="s">
        <v>224</v>
      </c>
      <c r="E64" s="169"/>
      <c r="F64" s="169"/>
      <c r="G64" s="169"/>
      <c r="H64" s="190"/>
      <c r="I64" s="190"/>
      <c r="J64" s="95"/>
      <c r="K64" s="144"/>
      <c r="L64" s="129"/>
      <c r="Q64" s="343"/>
      <c r="R64" s="344"/>
      <c r="S64" s="344"/>
      <c r="T64" s="344"/>
      <c r="U64" s="344"/>
      <c r="V64" s="344"/>
      <c r="AD64" s="343"/>
      <c r="AE64" s="344"/>
      <c r="AF64" s="344"/>
      <c r="AG64" s="344"/>
      <c r="AH64" s="344"/>
      <c r="AI64" s="344"/>
    </row>
    <row r="65" spans="1:36" ht="13.5" thickBot="1" x14ac:dyDescent="0.25">
      <c r="B65" s="129"/>
      <c r="C65" s="173"/>
      <c r="D65" s="177" t="s">
        <v>127</v>
      </c>
      <c r="E65" s="176"/>
      <c r="F65" s="174" t="s">
        <v>90</v>
      </c>
      <c r="G65" s="467" t="s">
        <v>91</v>
      </c>
      <c r="H65" s="467"/>
      <c r="I65" s="467"/>
      <c r="J65" s="467"/>
      <c r="K65" s="145"/>
      <c r="L65" s="129"/>
      <c r="Q65" s="177"/>
      <c r="R65" s="176"/>
      <c r="S65" s="174"/>
      <c r="T65" s="464"/>
      <c r="U65" s="464"/>
      <c r="V65" s="464"/>
      <c r="W65" s="464"/>
      <c r="AD65" s="177"/>
      <c r="AE65" s="176"/>
      <c r="AF65" s="174"/>
      <c r="AG65" s="464"/>
      <c r="AH65" s="464"/>
      <c r="AI65" s="464"/>
      <c r="AJ65" s="464"/>
    </row>
    <row r="66" spans="1:36" ht="77.25" customHeight="1" thickTop="1" thickBot="1" x14ac:dyDescent="0.25">
      <c r="A66" s="92"/>
      <c r="B66" s="187"/>
      <c r="C66" s="170"/>
      <c r="D66" s="189" t="s">
        <v>188</v>
      </c>
      <c r="F66" s="33">
        <v>1879</v>
      </c>
      <c r="G66" s="468" t="s">
        <v>221</v>
      </c>
      <c r="H66" s="469"/>
      <c r="I66" s="469"/>
      <c r="J66" s="470"/>
      <c r="K66" s="145"/>
      <c r="L66" s="129"/>
      <c r="N66" s="92"/>
      <c r="O66" s="92"/>
      <c r="P66" s="92"/>
      <c r="Q66" s="351"/>
      <c r="S66" s="352"/>
      <c r="T66" s="466"/>
      <c r="U66" s="466"/>
      <c r="V66" s="466"/>
      <c r="W66" s="466"/>
      <c r="AB66" s="92"/>
      <c r="AC66" s="92"/>
      <c r="AD66" s="351"/>
      <c r="AF66" s="352"/>
      <c r="AG66" s="466"/>
      <c r="AH66" s="466"/>
      <c r="AI66" s="466"/>
      <c r="AJ66" s="466"/>
    </row>
    <row r="67" spans="1:36" ht="14.25" thickTop="1" thickBot="1" x14ac:dyDescent="0.25">
      <c r="B67" s="129"/>
      <c r="C67" s="173"/>
      <c r="D67" s="177" t="s">
        <v>127</v>
      </c>
      <c r="E67" s="176"/>
      <c r="F67" s="174" t="s">
        <v>193</v>
      </c>
      <c r="G67" s="463" t="s">
        <v>91</v>
      </c>
      <c r="H67" s="463"/>
      <c r="I67" s="463"/>
      <c r="J67" s="463"/>
      <c r="K67" s="145"/>
      <c r="L67" s="129"/>
      <c r="Q67" s="177"/>
      <c r="R67" s="176"/>
      <c r="S67" s="174"/>
      <c r="T67" s="464"/>
      <c r="U67" s="464"/>
      <c r="V67" s="464"/>
      <c r="W67" s="464"/>
      <c r="AD67" s="177"/>
      <c r="AE67" s="176"/>
      <c r="AF67" s="174"/>
      <c r="AG67" s="464"/>
      <c r="AH67" s="464"/>
      <c r="AI67" s="464"/>
      <c r="AJ67" s="464"/>
    </row>
    <row r="68" spans="1:36" ht="24" thickTop="1" thickBot="1" x14ac:dyDescent="0.25">
      <c r="A68" s="92"/>
      <c r="B68" s="187"/>
      <c r="C68" s="170"/>
      <c r="D68" s="189" t="s">
        <v>189</v>
      </c>
      <c r="F68" s="33">
        <v>1</v>
      </c>
      <c r="G68" s="465" t="s">
        <v>204</v>
      </c>
      <c r="H68" s="450"/>
      <c r="I68" s="450"/>
      <c r="J68" s="450"/>
      <c r="K68" s="145"/>
      <c r="L68" s="129"/>
      <c r="N68" s="92"/>
      <c r="O68" s="92"/>
      <c r="P68" s="92"/>
      <c r="Q68" s="351"/>
      <c r="S68" s="352"/>
      <c r="T68" s="466"/>
      <c r="U68" s="452"/>
      <c r="V68" s="452"/>
      <c r="W68" s="452"/>
      <c r="AB68" s="92"/>
      <c r="AC68" s="92"/>
      <c r="AD68" s="351"/>
      <c r="AF68" s="352"/>
      <c r="AG68" s="466"/>
      <c r="AH68" s="452"/>
      <c r="AI68" s="452"/>
      <c r="AJ68" s="452"/>
    </row>
    <row r="69" spans="1:36" ht="14.25" thickTop="1" thickBot="1" x14ac:dyDescent="0.25">
      <c r="A69" s="92"/>
      <c r="B69" s="187"/>
      <c r="C69" s="170"/>
      <c r="D69" s="189" t="s">
        <v>190</v>
      </c>
      <c r="F69" s="33">
        <v>1</v>
      </c>
      <c r="G69" s="465" t="s">
        <v>205</v>
      </c>
      <c r="H69" s="450"/>
      <c r="I69" s="450"/>
      <c r="J69" s="450"/>
      <c r="K69" s="145"/>
      <c r="L69" s="129"/>
      <c r="N69" s="92"/>
      <c r="O69" s="92"/>
      <c r="P69" s="92"/>
      <c r="Q69" s="351"/>
      <c r="S69" s="352"/>
      <c r="T69" s="466"/>
      <c r="U69" s="452"/>
      <c r="V69" s="452"/>
      <c r="W69" s="452"/>
      <c r="AB69" s="92"/>
      <c r="AC69" s="92"/>
      <c r="AD69" s="351"/>
      <c r="AF69" s="352"/>
      <c r="AG69" s="466"/>
      <c r="AH69" s="452"/>
      <c r="AI69" s="452"/>
      <c r="AJ69" s="452"/>
    </row>
    <row r="70" spans="1:36" ht="14.25" thickTop="1" thickBot="1" x14ac:dyDescent="0.25">
      <c r="A70" s="92"/>
      <c r="B70" s="187"/>
      <c r="C70" s="170"/>
      <c r="D70" s="189" t="s">
        <v>191</v>
      </c>
      <c r="F70" s="33">
        <v>2</v>
      </c>
      <c r="G70" s="472"/>
      <c r="H70" s="472"/>
      <c r="I70" s="472"/>
      <c r="J70" s="472"/>
      <c r="K70" s="145"/>
      <c r="L70" s="129"/>
      <c r="N70" s="92"/>
      <c r="O70" s="92"/>
      <c r="P70" s="92"/>
      <c r="Q70" s="351"/>
      <c r="S70" s="352"/>
      <c r="T70" s="473"/>
      <c r="U70" s="473"/>
      <c r="V70" s="473"/>
      <c r="W70" s="473"/>
      <c r="AB70" s="92"/>
      <c r="AC70" s="92"/>
      <c r="AD70" s="351"/>
      <c r="AF70" s="352"/>
      <c r="AG70" s="473"/>
      <c r="AH70" s="473"/>
      <c r="AI70" s="473"/>
      <c r="AJ70" s="473"/>
    </row>
    <row r="71" spans="1:36" ht="14.25" thickTop="1" thickBot="1" x14ac:dyDescent="0.25">
      <c r="A71" s="92"/>
      <c r="B71" s="187"/>
      <c r="C71" s="170"/>
      <c r="D71" s="189" t="s">
        <v>194</v>
      </c>
      <c r="F71" s="33">
        <v>1</v>
      </c>
      <c r="G71" s="461" t="s">
        <v>206</v>
      </c>
      <c r="H71" s="471"/>
      <c r="I71" s="471"/>
      <c r="J71" s="462"/>
      <c r="K71" s="145"/>
      <c r="L71" s="129"/>
      <c r="N71" s="92"/>
      <c r="O71" s="92"/>
      <c r="P71" s="92"/>
      <c r="Q71" s="351"/>
      <c r="S71" s="352"/>
      <c r="T71" s="452"/>
      <c r="U71" s="452"/>
      <c r="V71" s="452"/>
      <c r="W71" s="452"/>
      <c r="AB71" s="92"/>
      <c r="AC71" s="92"/>
      <c r="AD71" s="351"/>
      <c r="AF71" s="352"/>
      <c r="AG71" s="452"/>
      <c r="AH71" s="452"/>
      <c r="AI71" s="452"/>
      <c r="AJ71" s="452"/>
    </row>
    <row r="72" spans="1:36" ht="14.25" thickTop="1" thickBot="1" x14ac:dyDescent="0.25">
      <c r="A72" s="92"/>
      <c r="B72" s="187"/>
      <c r="C72" s="170"/>
      <c r="D72" s="189" t="s">
        <v>195</v>
      </c>
      <c r="F72" s="33">
        <v>1</v>
      </c>
      <c r="G72" s="461" t="s">
        <v>207</v>
      </c>
      <c r="H72" s="471"/>
      <c r="I72" s="471"/>
      <c r="J72" s="462"/>
      <c r="K72" s="145"/>
      <c r="L72" s="129"/>
      <c r="N72" s="92"/>
      <c r="O72" s="92"/>
      <c r="P72" s="92"/>
      <c r="Q72" s="351"/>
      <c r="S72" s="352"/>
      <c r="T72" s="452"/>
      <c r="U72" s="452"/>
      <c r="V72" s="452"/>
      <c r="W72" s="452"/>
      <c r="AB72" s="92"/>
      <c r="AC72" s="92"/>
      <c r="AD72" s="351"/>
      <c r="AF72" s="352"/>
      <c r="AG72" s="452"/>
      <c r="AH72" s="452"/>
      <c r="AI72" s="452"/>
      <c r="AJ72" s="452"/>
    </row>
    <row r="73" spans="1:36" ht="14.25" thickTop="1" thickBot="1" x14ac:dyDescent="0.25">
      <c r="A73" s="92"/>
      <c r="B73" s="187"/>
      <c r="C73" s="170"/>
      <c r="D73" s="189" t="s">
        <v>196</v>
      </c>
      <c r="F73" s="33">
        <v>1</v>
      </c>
      <c r="G73" s="472"/>
      <c r="H73" s="472"/>
      <c r="I73" s="472"/>
      <c r="J73" s="472"/>
      <c r="K73" s="145"/>
      <c r="L73" s="129"/>
      <c r="N73" s="92"/>
      <c r="O73" s="92"/>
      <c r="P73" s="92"/>
      <c r="Q73" s="351"/>
      <c r="S73" s="352"/>
      <c r="T73" s="473"/>
      <c r="U73" s="473"/>
      <c r="V73" s="473"/>
      <c r="W73" s="473"/>
      <c r="AB73" s="92"/>
      <c r="AC73" s="92"/>
      <c r="AD73" s="351"/>
      <c r="AF73" s="352"/>
      <c r="AG73" s="473"/>
      <c r="AH73" s="473"/>
      <c r="AI73" s="473"/>
      <c r="AJ73" s="473"/>
    </row>
    <row r="74" spans="1:36" ht="14.25" customHeight="1" thickTop="1" thickBot="1" x14ac:dyDescent="0.25">
      <c r="A74" s="92"/>
      <c r="B74" s="187"/>
      <c r="C74" s="170"/>
      <c r="D74" s="189" t="s">
        <v>197</v>
      </c>
      <c r="F74" s="33">
        <v>1</v>
      </c>
      <c r="G74" s="468" t="s">
        <v>203</v>
      </c>
      <c r="H74" s="469"/>
      <c r="I74" s="469"/>
      <c r="J74" s="470"/>
      <c r="K74" s="145"/>
      <c r="L74" s="129"/>
      <c r="N74" s="92"/>
      <c r="O74" s="92"/>
      <c r="P74" s="92"/>
      <c r="Q74" s="351"/>
      <c r="S74" s="352"/>
      <c r="T74" s="466"/>
      <c r="U74" s="466"/>
      <c r="V74" s="466"/>
      <c r="W74" s="466"/>
      <c r="AB74" s="92"/>
      <c r="AC74" s="92"/>
      <c r="AD74" s="351"/>
      <c r="AF74" s="352"/>
      <c r="AG74" s="466"/>
      <c r="AH74" s="466"/>
      <c r="AI74" s="466"/>
      <c r="AJ74" s="466"/>
    </row>
    <row r="75" spans="1:36" ht="14.25" customHeight="1" thickTop="1" thickBot="1" x14ac:dyDescent="0.25">
      <c r="A75" s="92"/>
      <c r="B75" s="187"/>
      <c r="C75" s="170"/>
      <c r="D75" s="189" t="s">
        <v>265</v>
      </c>
      <c r="F75" s="33">
        <v>1</v>
      </c>
      <c r="G75" s="472"/>
      <c r="H75" s="472"/>
      <c r="I75" s="472"/>
      <c r="J75" s="472"/>
      <c r="K75" s="145"/>
      <c r="L75" s="129"/>
      <c r="N75" s="92"/>
      <c r="O75" s="92"/>
      <c r="P75" s="92"/>
      <c r="Q75" s="351"/>
      <c r="S75" s="352"/>
      <c r="T75" s="473"/>
      <c r="U75" s="473"/>
      <c r="V75" s="473"/>
      <c r="W75" s="473"/>
      <c r="AB75" s="92"/>
      <c r="AC75" s="92"/>
      <c r="AD75" s="351"/>
      <c r="AF75" s="352"/>
      <c r="AG75" s="473"/>
      <c r="AH75" s="473"/>
      <c r="AI75" s="473"/>
      <c r="AJ75" s="473"/>
    </row>
    <row r="76" spans="1:36" ht="15" customHeight="1" thickTop="1" thickBot="1" x14ac:dyDescent="0.25">
      <c r="A76" s="92"/>
      <c r="B76" s="187"/>
      <c r="C76" s="170"/>
      <c r="D76" s="189" t="s">
        <v>266</v>
      </c>
      <c r="F76" s="33">
        <v>1</v>
      </c>
      <c r="G76" s="472"/>
      <c r="H76" s="472"/>
      <c r="I76" s="472"/>
      <c r="J76" s="472"/>
      <c r="K76" s="145"/>
      <c r="L76" s="129"/>
      <c r="N76" s="92"/>
      <c r="O76" s="92"/>
      <c r="P76" s="92"/>
      <c r="Q76" s="351"/>
      <c r="S76" s="352"/>
      <c r="T76" s="473"/>
      <c r="U76" s="473"/>
      <c r="V76" s="473"/>
      <c r="W76" s="473"/>
      <c r="AB76" s="92"/>
      <c r="AC76" s="92"/>
      <c r="AD76" s="351"/>
      <c r="AF76" s="352"/>
      <c r="AG76" s="473"/>
      <c r="AH76" s="473"/>
      <c r="AI76" s="473"/>
      <c r="AJ76" s="473"/>
    </row>
    <row r="77" spans="1:36" ht="14.25" customHeight="1" thickTop="1" thickBot="1" x14ac:dyDescent="0.25">
      <c r="A77" s="92"/>
      <c r="B77" s="187"/>
      <c r="C77" s="170"/>
      <c r="D77" s="189" t="s">
        <v>259</v>
      </c>
      <c r="F77" s="33">
        <v>1</v>
      </c>
      <c r="G77" s="472"/>
      <c r="H77" s="472"/>
      <c r="I77" s="472"/>
      <c r="J77" s="472"/>
      <c r="K77" s="145"/>
      <c r="L77" s="129"/>
      <c r="N77" s="92"/>
      <c r="O77" s="92"/>
      <c r="P77" s="92"/>
      <c r="Q77" s="351"/>
      <c r="S77" s="352"/>
      <c r="T77" s="473"/>
      <c r="U77" s="473"/>
      <c r="V77" s="473"/>
      <c r="W77" s="473"/>
      <c r="AB77" s="92"/>
      <c r="AC77" s="92"/>
      <c r="AD77" s="351"/>
      <c r="AF77" s="352"/>
      <c r="AG77" s="473"/>
      <c r="AH77" s="473"/>
      <c r="AI77" s="473"/>
      <c r="AJ77" s="473"/>
    </row>
    <row r="78" spans="1:36" ht="13.5" customHeight="1" thickTop="1" thickBot="1" x14ac:dyDescent="0.25">
      <c r="A78" s="92"/>
      <c r="B78" s="187"/>
      <c r="C78" s="170"/>
      <c r="D78" s="189" t="s">
        <v>261</v>
      </c>
      <c r="F78" s="33">
        <v>2</v>
      </c>
      <c r="G78" s="472"/>
      <c r="H78" s="472"/>
      <c r="I78" s="472"/>
      <c r="J78" s="472"/>
      <c r="K78" s="145"/>
      <c r="L78" s="129"/>
      <c r="N78" s="92"/>
      <c r="O78" s="92"/>
      <c r="P78" s="92"/>
      <c r="Q78" s="351"/>
      <c r="S78" s="352"/>
      <c r="T78" s="473"/>
      <c r="U78" s="473"/>
      <c r="V78" s="473"/>
      <c r="W78" s="473"/>
      <c r="AB78" s="92"/>
      <c r="AC78" s="92"/>
      <c r="AD78" s="351"/>
      <c r="AF78" s="352"/>
      <c r="AG78" s="473"/>
      <c r="AH78" s="473"/>
      <c r="AI78" s="473"/>
      <c r="AJ78" s="473"/>
    </row>
    <row r="79" spans="1:36" ht="14.25" thickTop="1" thickBot="1" x14ac:dyDescent="0.25">
      <c r="B79" s="129"/>
      <c r="C79" s="173"/>
      <c r="D79" s="177" t="s">
        <v>127</v>
      </c>
      <c r="E79" s="176"/>
      <c r="F79" s="174" t="s">
        <v>193</v>
      </c>
      <c r="G79" s="174" t="s">
        <v>192</v>
      </c>
      <c r="H79" s="174" t="s">
        <v>126</v>
      </c>
      <c r="I79" s="453" t="s">
        <v>91</v>
      </c>
      <c r="J79" s="453"/>
      <c r="K79" s="145"/>
      <c r="L79" s="129"/>
      <c r="Q79" s="177"/>
      <c r="R79" s="176"/>
      <c r="S79" s="174"/>
      <c r="T79" s="174"/>
      <c r="U79" s="174"/>
      <c r="V79" s="451"/>
      <c r="W79" s="451"/>
      <c r="AD79" s="177"/>
      <c r="AE79" s="176"/>
      <c r="AF79" s="174"/>
      <c r="AG79" s="174"/>
      <c r="AH79" s="174"/>
      <c r="AI79" s="451"/>
      <c r="AJ79" s="451"/>
    </row>
    <row r="80" spans="1:36" ht="15.75" customHeight="1" thickTop="1" thickBot="1" x14ac:dyDescent="0.25">
      <c r="A80" s="92"/>
      <c r="B80" s="187"/>
      <c r="C80" s="170"/>
      <c r="D80" s="189" t="s">
        <v>237</v>
      </c>
      <c r="F80" s="33">
        <v>3</v>
      </c>
      <c r="G80" s="33">
        <v>2000</v>
      </c>
      <c r="H80" s="33">
        <f>F80*G80</f>
        <v>6000</v>
      </c>
      <c r="I80" s="461"/>
      <c r="J80" s="462"/>
      <c r="K80" s="145"/>
      <c r="L80" s="129"/>
      <c r="N80" s="92"/>
      <c r="O80" s="92"/>
      <c r="P80" s="92"/>
      <c r="Q80" s="351"/>
      <c r="S80" s="352"/>
      <c r="T80" s="352"/>
      <c r="U80" s="352"/>
      <c r="V80" s="452"/>
      <c r="W80" s="452"/>
      <c r="AB80" s="92"/>
      <c r="AC80" s="92"/>
      <c r="AD80" s="351"/>
      <c r="AF80" s="352"/>
      <c r="AG80" s="352"/>
      <c r="AH80" s="352"/>
      <c r="AI80" s="452"/>
      <c r="AJ80" s="452"/>
    </row>
    <row r="81" spans="1:38" ht="9" customHeight="1" thickTop="1" x14ac:dyDescent="0.2">
      <c r="A81" s="92"/>
      <c r="B81" s="187"/>
      <c r="C81" s="170"/>
      <c r="F81" s="194"/>
      <c r="G81" s="194"/>
      <c r="H81" s="194"/>
      <c r="K81" s="145"/>
      <c r="L81" s="129"/>
      <c r="N81" s="92"/>
      <c r="O81" s="92"/>
      <c r="P81" s="92"/>
      <c r="AB81" s="92"/>
      <c r="AC81" s="92"/>
    </row>
    <row r="82" spans="1:38" x14ac:dyDescent="0.2">
      <c r="A82" s="224"/>
      <c r="B82" s="225"/>
      <c r="C82" s="226"/>
      <c r="D82" s="227" t="s">
        <v>128</v>
      </c>
      <c r="E82" s="228"/>
      <c r="F82" s="195"/>
      <c r="G82" s="227"/>
      <c r="H82" s="396">
        <f>265000+H80</f>
        <v>271000</v>
      </c>
      <c r="I82" s="227"/>
      <c r="J82" s="227"/>
      <c r="K82" s="162"/>
      <c r="L82" s="182"/>
      <c r="N82" s="224"/>
      <c r="O82" s="224"/>
      <c r="P82" s="224"/>
      <c r="Q82" s="355"/>
      <c r="R82" s="345"/>
      <c r="S82" s="356"/>
      <c r="T82" s="355"/>
      <c r="U82" s="357"/>
      <c r="V82" s="355"/>
      <c r="W82" s="355"/>
      <c r="X82" s="345"/>
      <c r="Y82" s="345"/>
      <c r="AB82" s="224"/>
      <c r="AC82" s="224"/>
      <c r="AD82" s="355"/>
      <c r="AE82" s="345"/>
      <c r="AF82" s="356"/>
      <c r="AG82" s="355"/>
      <c r="AH82" s="357"/>
      <c r="AI82" s="355"/>
      <c r="AJ82" s="355"/>
      <c r="AK82" s="345"/>
      <c r="AL82" s="345"/>
    </row>
    <row r="83" spans="1:38" ht="25.5" customHeight="1" thickBot="1" x14ac:dyDescent="0.25">
      <c r="A83" s="224"/>
      <c r="B83" s="225"/>
      <c r="C83" s="226"/>
      <c r="D83" s="366" t="s">
        <v>231</v>
      </c>
      <c r="E83" s="345"/>
      <c r="F83" s="356"/>
      <c r="G83" s="355"/>
      <c r="H83" s="357"/>
      <c r="I83" s="355"/>
      <c r="J83" s="355"/>
      <c r="K83" s="162"/>
      <c r="L83" s="182"/>
      <c r="N83" s="224"/>
      <c r="O83" s="224"/>
      <c r="P83" s="224"/>
      <c r="Q83" s="355"/>
      <c r="R83" s="345"/>
      <c r="S83" s="356"/>
      <c r="T83" s="355"/>
      <c r="U83" s="357"/>
      <c r="V83" s="355"/>
      <c r="W83" s="355"/>
      <c r="X83" s="345"/>
      <c r="Y83" s="345"/>
      <c r="AB83" s="224"/>
      <c r="AC83" s="224"/>
      <c r="AD83" s="355"/>
      <c r="AE83" s="345"/>
      <c r="AF83" s="356"/>
      <c r="AG83" s="355"/>
      <c r="AH83" s="357"/>
      <c r="AI83" s="355"/>
      <c r="AJ83" s="355"/>
      <c r="AK83" s="345"/>
      <c r="AL83" s="345"/>
    </row>
    <row r="84" spans="1:38" ht="14.25" thickTop="1" thickBot="1" x14ac:dyDescent="0.25">
      <c r="B84" s="129"/>
      <c r="C84" s="173"/>
      <c r="D84" s="177" t="s">
        <v>127</v>
      </c>
      <c r="E84" s="176"/>
      <c r="F84" s="174" t="s">
        <v>229</v>
      </c>
      <c r="G84" s="365" t="s">
        <v>225</v>
      </c>
      <c r="H84" s="341" t="s">
        <v>126</v>
      </c>
      <c r="I84" s="477" t="s">
        <v>91</v>
      </c>
      <c r="J84" s="477"/>
      <c r="K84" s="145"/>
      <c r="L84" s="129"/>
      <c r="Q84" s="177"/>
      <c r="R84" s="176"/>
      <c r="S84" s="174"/>
      <c r="T84" s="464"/>
      <c r="U84" s="464"/>
      <c r="V84" s="464"/>
      <c r="W84" s="464"/>
      <c r="AD84" s="177"/>
      <c r="AE84" s="176"/>
      <c r="AF84" s="174"/>
      <c r="AG84" s="464"/>
      <c r="AH84" s="464"/>
      <c r="AI84" s="464"/>
      <c r="AJ84" s="464"/>
    </row>
    <row r="85" spans="1:38" ht="24" customHeight="1" thickTop="1" thickBot="1" x14ac:dyDescent="0.25">
      <c r="A85" s="92"/>
      <c r="B85" s="187"/>
      <c r="C85" s="170"/>
      <c r="D85" s="189" t="s">
        <v>232</v>
      </c>
      <c r="F85" s="33">
        <v>320</v>
      </c>
      <c r="G85" s="342">
        <v>12</v>
      </c>
      <c r="H85" s="342">
        <f t="shared" ref="H85" si="3">F85*G85</f>
        <v>3840</v>
      </c>
      <c r="I85" s="468" t="s">
        <v>282</v>
      </c>
      <c r="J85" s="470"/>
      <c r="K85" s="145"/>
      <c r="L85" s="129"/>
      <c r="N85" s="92"/>
      <c r="O85" s="92"/>
      <c r="P85" s="92"/>
      <c r="Q85" s="351"/>
      <c r="S85" s="352"/>
      <c r="T85" s="452"/>
      <c r="U85" s="452"/>
      <c r="V85" s="452"/>
      <c r="W85" s="452"/>
      <c r="AB85" s="92"/>
      <c r="AC85" s="92"/>
      <c r="AD85" s="351"/>
      <c r="AF85" s="352"/>
      <c r="AG85" s="452"/>
      <c r="AH85" s="452"/>
      <c r="AI85" s="452"/>
      <c r="AJ85" s="452"/>
    </row>
    <row r="86" spans="1:38" ht="14.25" thickTop="1" thickBot="1" x14ac:dyDescent="0.25">
      <c r="A86" s="92"/>
      <c r="B86" s="187"/>
      <c r="C86" s="170"/>
      <c r="D86" s="189" t="s">
        <v>226</v>
      </c>
      <c r="F86" s="33">
        <v>1</v>
      </c>
      <c r="G86" s="342"/>
      <c r="H86" s="342">
        <v>1000</v>
      </c>
      <c r="I86" s="461" t="s">
        <v>230</v>
      </c>
      <c r="J86" s="462"/>
      <c r="K86" s="145"/>
      <c r="L86" s="129"/>
      <c r="N86" s="92"/>
      <c r="O86" s="92"/>
      <c r="P86" s="92"/>
      <c r="Q86" s="351"/>
      <c r="S86" s="352"/>
      <c r="T86" s="452"/>
      <c r="U86" s="452"/>
      <c r="V86" s="452"/>
      <c r="W86" s="452"/>
      <c r="AB86" s="92"/>
      <c r="AC86" s="92"/>
      <c r="AD86" s="351"/>
      <c r="AF86" s="352"/>
      <c r="AG86" s="452"/>
      <c r="AH86" s="452"/>
      <c r="AI86" s="452"/>
      <c r="AJ86" s="452"/>
    </row>
    <row r="87" spans="1:38" ht="14.25" thickTop="1" thickBot="1" x14ac:dyDescent="0.25">
      <c r="A87" s="92"/>
      <c r="B87" s="187"/>
      <c r="C87" s="170"/>
      <c r="D87" s="189" t="s">
        <v>227</v>
      </c>
      <c r="F87" s="33">
        <v>1</v>
      </c>
      <c r="G87" s="342"/>
      <c r="H87" s="342">
        <v>3000</v>
      </c>
      <c r="I87" s="461" t="s">
        <v>230</v>
      </c>
      <c r="J87" s="462"/>
      <c r="K87" s="145"/>
      <c r="L87" s="129"/>
      <c r="N87" s="92"/>
      <c r="O87" s="92"/>
      <c r="P87" s="92"/>
      <c r="Q87" s="351"/>
      <c r="S87" s="352"/>
      <c r="T87" s="473"/>
      <c r="U87" s="473"/>
      <c r="V87" s="473"/>
      <c r="W87" s="473"/>
      <c r="AB87" s="92"/>
      <c r="AC87" s="92"/>
      <c r="AD87" s="351"/>
      <c r="AF87" s="352"/>
      <c r="AG87" s="473"/>
      <c r="AH87" s="473"/>
      <c r="AI87" s="473"/>
      <c r="AJ87" s="473"/>
    </row>
    <row r="88" spans="1:38" ht="14.25" customHeight="1" thickTop="1" thickBot="1" x14ac:dyDescent="0.25">
      <c r="A88" s="92"/>
      <c r="B88" s="187"/>
      <c r="C88" s="170"/>
      <c r="D88" s="189" t="s">
        <v>228</v>
      </c>
      <c r="F88" s="33">
        <v>4</v>
      </c>
      <c r="G88" s="342">
        <v>300</v>
      </c>
      <c r="H88" s="342">
        <f t="shared" ref="H88:H90" si="4">F88*G88</f>
        <v>1200</v>
      </c>
      <c r="I88" s="461" t="s">
        <v>281</v>
      </c>
      <c r="J88" s="462"/>
      <c r="K88" s="145"/>
      <c r="L88" s="129"/>
      <c r="N88" s="92"/>
      <c r="O88" s="92"/>
      <c r="P88" s="92"/>
      <c r="Q88" s="351"/>
      <c r="S88" s="352"/>
      <c r="T88" s="466"/>
      <c r="U88" s="466"/>
      <c r="V88" s="466"/>
      <c r="W88" s="466"/>
      <c r="AB88" s="92"/>
      <c r="AC88" s="92"/>
      <c r="AD88" s="351"/>
      <c r="AF88" s="352"/>
      <c r="AG88" s="466"/>
      <c r="AH88" s="466"/>
      <c r="AI88" s="466"/>
      <c r="AJ88" s="466"/>
    </row>
    <row r="89" spans="1:38" ht="36.75" customHeight="1" thickTop="1" thickBot="1" x14ac:dyDescent="0.25">
      <c r="A89" s="92"/>
      <c r="B89" s="187"/>
      <c r="C89" s="170"/>
      <c r="D89" s="368" t="s">
        <v>233</v>
      </c>
      <c r="F89" s="362"/>
      <c r="G89" s="363"/>
      <c r="H89" s="363"/>
      <c r="I89" s="363"/>
      <c r="J89" s="363"/>
      <c r="K89" s="145"/>
      <c r="L89" s="129"/>
      <c r="N89" s="92"/>
      <c r="O89" s="92"/>
      <c r="P89" s="92"/>
      <c r="Q89" s="351"/>
      <c r="S89" s="352"/>
      <c r="T89" s="354"/>
      <c r="U89" s="354"/>
      <c r="V89" s="354"/>
      <c r="W89" s="354"/>
      <c r="AB89" s="92"/>
      <c r="AC89" s="92"/>
      <c r="AD89" s="351"/>
      <c r="AF89" s="352"/>
      <c r="AG89" s="354"/>
      <c r="AH89" s="354"/>
      <c r="AI89" s="354"/>
      <c r="AJ89" s="354"/>
    </row>
    <row r="90" spans="1:38" ht="21.75" customHeight="1" thickTop="1" thickBot="1" x14ac:dyDescent="0.25">
      <c r="A90" s="92"/>
      <c r="B90" s="187"/>
      <c r="C90" s="170"/>
      <c r="D90" s="189" t="s">
        <v>234</v>
      </c>
      <c r="F90" s="33">
        <v>164</v>
      </c>
      <c r="G90" s="342">
        <v>145</v>
      </c>
      <c r="H90" s="342">
        <f t="shared" si="4"/>
        <v>23780</v>
      </c>
      <c r="I90" s="478" t="s">
        <v>276</v>
      </c>
      <c r="J90" s="479"/>
      <c r="K90" s="145"/>
      <c r="L90" s="129"/>
      <c r="N90" s="92"/>
      <c r="O90" s="92"/>
      <c r="P90" s="92"/>
      <c r="Q90" s="351"/>
      <c r="S90" s="352"/>
      <c r="T90" s="352"/>
      <c r="U90" s="352"/>
      <c r="V90" s="452"/>
      <c r="W90" s="452"/>
      <c r="AB90" s="92"/>
      <c r="AC90" s="92"/>
      <c r="AD90" s="351"/>
      <c r="AF90" s="352"/>
      <c r="AG90" s="352"/>
      <c r="AH90" s="352"/>
      <c r="AI90" s="452"/>
      <c r="AJ90" s="452"/>
    </row>
    <row r="91" spans="1:38" ht="24.75" customHeight="1" thickTop="1" thickBot="1" x14ac:dyDescent="0.25">
      <c r="A91" s="92"/>
      <c r="B91" s="187"/>
      <c r="C91" s="170"/>
      <c r="D91" s="189" t="s">
        <v>235</v>
      </c>
      <c r="F91" s="33">
        <f>364.7+313.6</f>
        <v>678.3</v>
      </c>
      <c r="G91" s="342">
        <v>26</v>
      </c>
      <c r="H91" s="342">
        <f>F91*G91</f>
        <v>17635.8</v>
      </c>
      <c r="I91" s="478"/>
      <c r="J91" s="479"/>
      <c r="K91" s="145"/>
      <c r="L91" s="129"/>
      <c r="N91" s="92"/>
      <c r="O91" s="92"/>
      <c r="P91" s="92"/>
      <c r="Q91" s="351"/>
      <c r="S91" s="352"/>
      <c r="T91" s="352"/>
      <c r="U91" s="352"/>
      <c r="V91" s="452"/>
      <c r="W91" s="452"/>
      <c r="AB91" s="92"/>
      <c r="AC91" s="92"/>
      <c r="AD91" s="351"/>
      <c r="AF91" s="352"/>
      <c r="AG91" s="352"/>
      <c r="AH91" s="352"/>
      <c r="AI91" s="452"/>
      <c r="AJ91" s="452"/>
    </row>
    <row r="92" spans="1:38" ht="24.75" customHeight="1" thickTop="1" thickBot="1" x14ac:dyDescent="0.25">
      <c r="A92" s="92"/>
      <c r="B92" s="187"/>
      <c r="C92" s="170"/>
      <c r="D92" s="189" t="s">
        <v>272</v>
      </c>
      <c r="F92" s="33">
        <v>26.4</v>
      </c>
      <c r="G92" s="342">
        <v>500</v>
      </c>
      <c r="H92" s="342">
        <f t="shared" ref="H92:H94" si="5">F92*G92</f>
        <v>13200</v>
      </c>
      <c r="I92" s="478"/>
      <c r="J92" s="479"/>
      <c r="K92" s="145"/>
      <c r="L92" s="129"/>
      <c r="N92" s="92"/>
      <c r="O92" s="92"/>
      <c r="P92" s="92"/>
      <c r="Q92" s="351"/>
      <c r="S92" s="352"/>
      <c r="T92" s="352"/>
      <c r="U92" s="352"/>
      <c r="V92" s="452"/>
      <c r="W92" s="452"/>
      <c r="AB92" s="92"/>
      <c r="AC92" s="92"/>
      <c r="AD92" s="351"/>
      <c r="AF92" s="352"/>
      <c r="AG92" s="352"/>
      <c r="AH92" s="352"/>
      <c r="AI92" s="452"/>
      <c r="AJ92" s="452"/>
    </row>
    <row r="93" spans="1:38" ht="16.5" customHeight="1" thickTop="1" thickBot="1" x14ac:dyDescent="0.25">
      <c r="A93" s="92"/>
      <c r="B93" s="187"/>
      <c r="C93" s="170"/>
      <c r="D93" s="189" t="s">
        <v>273</v>
      </c>
      <c r="F93" s="33">
        <v>1800</v>
      </c>
      <c r="G93" s="342">
        <v>58</v>
      </c>
      <c r="H93" s="342">
        <f t="shared" si="5"/>
        <v>104400</v>
      </c>
      <c r="I93" s="480" t="s">
        <v>274</v>
      </c>
      <c r="J93" s="481"/>
      <c r="K93" s="145"/>
      <c r="L93" s="129"/>
      <c r="N93" s="92"/>
      <c r="O93" s="92"/>
      <c r="P93" s="92"/>
      <c r="Q93" s="351"/>
      <c r="S93" s="352"/>
      <c r="T93" s="352"/>
      <c r="U93" s="352"/>
      <c r="V93" s="452"/>
      <c r="W93" s="452"/>
      <c r="AB93" s="92"/>
      <c r="AC93" s="92"/>
      <c r="AD93" s="351"/>
      <c r="AF93" s="352"/>
      <c r="AG93" s="352"/>
      <c r="AH93" s="352"/>
      <c r="AI93" s="452"/>
      <c r="AJ93" s="452"/>
    </row>
    <row r="94" spans="1:38" ht="27" customHeight="1" thickTop="1" thickBot="1" x14ac:dyDescent="0.25">
      <c r="A94" s="92"/>
      <c r="B94" s="187"/>
      <c r="C94" s="170"/>
      <c r="D94" s="189" t="s">
        <v>275</v>
      </c>
      <c r="F94" s="33">
        <v>1800</v>
      </c>
      <c r="G94" s="342">
        <v>192</v>
      </c>
      <c r="H94" s="342">
        <f t="shared" si="5"/>
        <v>345600</v>
      </c>
      <c r="I94" s="480" t="s">
        <v>279</v>
      </c>
      <c r="J94" s="481"/>
      <c r="K94" s="145"/>
      <c r="L94" s="129"/>
      <c r="N94" s="92"/>
      <c r="O94" s="92"/>
      <c r="P94" s="92"/>
      <c r="Q94" s="351"/>
      <c r="S94" s="352"/>
      <c r="T94" s="352"/>
      <c r="U94" s="352"/>
      <c r="V94" s="452"/>
      <c r="W94" s="452"/>
      <c r="AB94" s="92"/>
      <c r="AC94" s="92"/>
      <c r="AD94" s="351"/>
      <c r="AF94" s="352"/>
      <c r="AG94" s="352"/>
      <c r="AH94" s="352"/>
      <c r="AI94" s="452"/>
      <c r="AJ94" s="452"/>
    </row>
    <row r="95" spans="1:38" ht="14.25" thickTop="1" thickBot="1" x14ac:dyDescent="0.25">
      <c r="A95" s="92"/>
      <c r="B95" s="187"/>
      <c r="C95" s="170"/>
      <c r="D95" s="189" t="s">
        <v>269</v>
      </c>
      <c r="F95" s="33">
        <v>1</v>
      </c>
      <c r="G95" s="342">
        <f>21000+37000+30000</f>
        <v>88000</v>
      </c>
      <c r="H95" s="342">
        <f>F95*G95</f>
        <v>88000</v>
      </c>
      <c r="I95" s="461" t="s">
        <v>277</v>
      </c>
      <c r="J95" s="462"/>
      <c r="K95" s="145"/>
      <c r="L95" s="129"/>
      <c r="N95" s="92"/>
      <c r="O95" s="92"/>
      <c r="P95" s="92"/>
      <c r="Q95" s="351"/>
      <c r="S95" s="352"/>
      <c r="T95" s="352"/>
      <c r="U95" s="352"/>
      <c r="V95" s="353"/>
      <c r="W95" s="353"/>
      <c r="AB95" s="92"/>
      <c r="AC95" s="92"/>
      <c r="AD95" s="351"/>
      <c r="AF95" s="352"/>
      <c r="AG95" s="352"/>
      <c r="AH95" s="352"/>
      <c r="AI95" s="353"/>
      <c r="AJ95" s="353"/>
    </row>
    <row r="96" spans="1:38" ht="14.25" thickTop="1" thickBot="1" x14ac:dyDescent="0.25">
      <c r="A96" s="92"/>
      <c r="B96" s="187"/>
      <c r="C96" s="170"/>
      <c r="D96" s="189" t="s">
        <v>267</v>
      </c>
      <c r="F96" s="33">
        <v>2</v>
      </c>
      <c r="G96" s="342">
        <v>5950</v>
      </c>
      <c r="H96" s="342">
        <f t="shared" ref="H96" si="6">F96*G96</f>
        <v>11900</v>
      </c>
      <c r="I96" s="461"/>
      <c r="J96" s="462"/>
      <c r="K96" s="145"/>
      <c r="L96" s="129"/>
      <c r="N96" s="92"/>
      <c r="O96" s="92"/>
      <c r="P96" s="92"/>
      <c r="Q96" s="351"/>
      <c r="S96" s="352"/>
      <c r="T96" s="352"/>
      <c r="U96" s="352"/>
      <c r="V96" s="353"/>
      <c r="W96" s="353"/>
      <c r="AB96" s="92"/>
      <c r="AC96" s="92"/>
      <c r="AD96" s="351"/>
      <c r="AF96" s="352"/>
      <c r="AG96" s="352"/>
      <c r="AH96" s="352"/>
      <c r="AI96" s="353"/>
      <c r="AJ96" s="353"/>
    </row>
    <row r="97" spans="1:38" ht="13.5" thickTop="1" x14ac:dyDescent="0.2">
      <c r="A97" s="92"/>
      <c r="B97" s="187"/>
      <c r="C97" s="170"/>
      <c r="F97" s="194"/>
      <c r="G97" s="194"/>
      <c r="H97" s="194"/>
      <c r="K97" s="145"/>
      <c r="L97" s="129"/>
      <c r="N97" s="92"/>
      <c r="O97" s="92"/>
      <c r="P97" s="92"/>
      <c r="AB97" s="92"/>
      <c r="AC97" s="92"/>
    </row>
    <row r="98" spans="1:38" ht="14.25" customHeight="1" x14ac:dyDescent="0.2">
      <c r="A98" s="224"/>
      <c r="B98" s="225"/>
      <c r="C98" s="226"/>
      <c r="D98" s="373" t="s">
        <v>128</v>
      </c>
      <c r="E98" s="374"/>
      <c r="F98" s="375"/>
      <c r="G98" s="373"/>
      <c r="H98" s="397">
        <f>SUM(H85:H96)</f>
        <v>613555.80000000005</v>
      </c>
      <c r="I98" s="373"/>
      <c r="J98" s="373"/>
      <c r="K98" s="162"/>
      <c r="L98" s="182"/>
      <c r="N98" s="224"/>
      <c r="O98" s="224"/>
      <c r="P98" s="224"/>
      <c r="Q98" s="355"/>
      <c r="R98" s="345"/>
      <c r="S98" s="356"/>
      <c r="T98" s="355"/>
      <c r="U98" s="357"/>
      <c r="V98" s="355"/>
      <c r="W98" s="355"/>
      <c r="X98" s="345"/>
      <c r="Y98" s="345"/>
      <c r="AB98" s="224"/>
      <c r="AC98" s="224"/>
      <c r="AD98" s="355"/>
      <c r="AE98" s="345"/>
      <c r="AF98" s="356"/>
      <c r="AG98" s="355"/>
      <c r="AH98" s="357"/>
      <c r="AI98" s="355"/>
      <c r="AJ98" s="355"/>
      <c r="AK98" s="345"/>
      <c r="AL98" s="345"/>
    </row>
    <row r="99" spans="1:38" ht="8.25" customHeight="1" x14ac:dyDescent="0.2">
      <c r="A99" s="224"/>
      <c r="B99" s="225"/>
      <c r="C99" s="226"/>
      <c r="D99" s="398"/>
      <c r="E99" s="399"/>
      <c r="F99" s="400"/>
      <c r="G99" s="398"/>
      <c r="H99" s="401"/>
      <c r="I99" s="398"/>
      <c r="J99" s="398"/>
      <c r="K99" s="162"/>
      <c r="L99" s="182"/>
      <c r="N99" s="224"/>
      <c r="O99" s="224"/>
      <c r="P99" s="224"/>
      <c r="Q99" s="355"/>
      <c r="R99" s="345"/>
      <c r="S99" s="356"/>
      <c r="T99" s="355"/>
      <c r="U99" s="357"/>
      <c r="V99" s="355"/>
      <c r="W99" s="355"/>
      <c r="X99" s="345"/>
      <c r="Y99" s="345"/>
      <c r="AB99" s="224"/>
      <c r="AC99" s="224"/>
      <c r="AD99" s="355"/>
      <c r="AE99" s="345"/>
      <c r="AF99" s="356"/>
      <c r="AG99" s="355"/>
      <c r="AH99" s="357"/>
      <c r="AI99" s="355"/>
      <c r="AJ99" s="355"/>
      <c r="AK99" s="345"/>
      <c r="AL99" s="345"/>
    </row>
    <row r="100" spans="1:38" ht="21" customHeight="1" x14ac:dyDescent="0.2">
      <c r="B100" s="129"/>
      <c r="C100" s="173"/>
      <c r="D100" s="369" t="s">
        <v>236</v>
      </c>
      <c r="E100" s="129"/>
      <c r="F100" s="129"/>
      <c r="G100" s="129"/>
      <c r="H100" s="129"/>
      <c r="I100" s="129"/>
      <c r="J100" s="129"/>
      <c r="K100" s="145"/>
      <c r="L100" s="129"/>
    </row>
    <row r="101" spans="1:38" ht="13.5" thickBot="1" x14ac:dyDescent="0.25">
      <c r="B101" s="129"/>
      <c r="C101" s="173"/>
      <c r="D101" s="177" t="s">
        <v>127</v>
      </c>
      <c r="E101" s="176"/>
      <c r="F101" s="174" t="s">
        <v>193</v>
      </c>
      <c r="G101" s="174" t="s">
        <v>192</v>
      </c>
      <c r="H101" s="174" t="s">
        <v>126</v>
      </c>
      <c r="I101" s="453" t="s">
        <v>91</v>
      </c>
      <c r="J101" s="453"/>
      <c r="K101" s="145"/>
      <c r="L101" s="129"/>
      <c r="Q101" s="177"/>
      <c r="R101" s="176"/>
      <c r="S101" s="174"/>
      <c r="T101" s="174"/>
      <c r="U101" s="174"/>
      <c r="V101" s="451"/>
      <c r="W101" s="451"/>
      <c r="AD101" s="177"/>
      <c r="AE101" s="176"/>
      <c r="AF101" s="174"/>
      <c r="AG101" s="174"/>
      <c r="AH101" s="174"/>
      <c r="AI101" s="451"/>
      <c r="AJ101" s="451"/>
    </row>
    <row r="102" spans="1:38" ht="27" customHeight="1" thickTop="1" thickBot="1" x14ac:dyDescent="0.25">
      <c r="A102" s="92"/>
      <c r="B102" s="187"/>
      <c r="C102" s="170"/>
      <c r="D102" s="189" t="s">
        <v>199</v>
      </c>
      <c r="F102" s="33">
        <v>1</v>
      </c>
      <c r="G102" s="33">
        <v>26000</v>
      </c>
      <c r="H102" s="33">
        <f t="shared" ref="H102:H104" si="7">F102*G102</f>
        <v>26000</v>
      </c>
      <c r="I102" s="468" t="s">
        <v>200</v>
      </c>
      <c r="J102" s="470"/>
      <c r="K102" s="145"/>
      <c r="L102" s="129"/>
      <c r="N102" s="92"/>
      <c r="O102" s="92"/>
      <c r="P102" s="92"/>
      <c r="Q102" s="351"/>
      <c r="S102" s="352"/>
      <c r="T102" s="352"/>
      <c r="U102" s="352"/>
      <c r="V102" s="466"/>
      <c r="W102" s="466"/>
      <c r="AB102" s="92"/>
      <c r="AC102" s="92"/>
      <c r="AD102" s="351"/>
      <c r="AF102" s="352"/>
      <c r="AG102" s="352"/>
      <c r="AH102" s="352"/>
      <c r="AI102" s="466"/>
      <c r="AJ102" s="466"/>
    </row>
    <row r="103" spans="1:38" ht="24" thickTop="1" thickBot="1" x14ac:dyDescent="0.25">
      <c r="A103" s="92"/>
      <c r="B103" s="187"/>
      <c r="C103" s="170"/>
      <c r="D103" s="189" t="s">
        <v>201</v>
      </c>
      <c r="F103" s="33">
        <v>1</v>
      </c>
      <c r="G103" s="33">
        <v>6800</v>
      </c>
      <c r="H103" s="33">
        <f t="shared" si="7"/>
        <v>6800</v>
      </c>
      <c r="I103" s="450"/>
      <c r="J103" s="450"/>
      <c r="K103" s="145"/>
      <c r="L103" s="129"/>
      <c r="N103" s="92"/>
      <c r="O103" s="92"/>
      <c r="P103" s="92"/>
      <c r="Q103" s="351"/>
      <c r="S103" s="352"/>
      <c r="T103" s="352"/>
      <c r="U103" s="352"/>
      <c r="V103" s="452"/>
      <c r="W103" s="452"/>
      <c r="AB103" s="92"/>
      <c r="AC103" s="92"/>
      <c r="AD103" s="351"/>
      <c r="AF103" s="352"/>
      <c r="AG103" s="352"/>
      <c r="AH103" s="352"/>
      <c r="AI103" s="452"/>
      <c r="AJ103" s="452"/>
    </row>
    <row r="104" spans="1:38" ht="14.25" thickTop="1" thickBot="1" x14ac:dyDescent="0.25">
      <c r="A104" s="92"/>
      <c r="B104" s="187"/>
      <c r="C104" s="170"/>
      <c r="D104" s="189" t="s">
        <v>202</v>
      </c>
      <c r="F104" s="33">
        <v>1</v>
      </c>
      <c r="G104" s="33">
        <v>1500</v>
      </c>
      <c r="H104" s="33">
        <f t="shared" si="7"/>
        <v>1500</v>
      </c>
      <c r="I104" s="461"/>
      <c r="J104" s="462"/>
      <c r="K104" s="145"/>
      <c r="L104" s="129"/>
      <c r="N104" s="92"/>
      <c r="O104" s="92"/>
      <c r="P104" s="92"/>
      <c r="Q104" s="351"/>
      <c r="S104" s="352"/>
      <c r="T104" s="352"/>
      <c r="U104" s="352"/>
      <c r="V104" s="452"/>
      <c r="W104" s="452"/>
      <c r="AB104" s="92"/>
      <c r="AC104" s="92"/>
      <c r="AD104" s="351"/>
      <c r="AF104" s="352"/>
      <c r="AG104" s="352"/>
      <c r="AH104" s="352"/>
      <c r="AI104" s="452"/>
      <c r="AJ104" s="452"/>
    </row>
    <row r="105" spans="1:38" ht="9.75" customHeight="1" thickTop="1" x14ac:dyDescent="0.2">
      <c r="A105" s="92"/>
      <c r="B105" s="187"/>
      <c r="C105" s="170"/>
      <c r="F105" s="194"/>
      <c r="G105" s="194"/>
      <c r="H105" s="194"/>
      <c r="K105" s="145"/>
      <c r="L105" s="129"/>
      <c r="N105" s="92"/>
      <c r="O105" s="92"/>
      <c r="P105" s="92"/>
      <c r="AB105" s="92"/>
      <c r="AC105" s="92"/>
    </row>
    <row r="106" spans="1:38" ht="15.75" customHeight="1" x14ac:dyDescent="0.2">
      <c r="A106" s="224"/>
      <c r="B106" s="225"/>
      <c r="C106" s="226"/>
      <c r="D106" s="227" t="s">
        <v>128</v>
      </c>
      <c r="E106" s="228"/>
      <c r="F106" s="195"/>
      <c r="G106" s="227"/>
      <c r="H106" s="396">
        <f>SUM(H102:H104)</f>
        <v>34300</v>
      </c>
      <c r="I106" s="227"/>
      <c r="J106" s="227"/>
      <c r="K106" s="162"/>
      <c r="L106" s="182"/>
      <c r="N106" s="224"/>
      <c r="O106" s="224"/>
      <c r="P106" s="224"/>
      <c r="Q106" s="355"/>
      <c r="R106" s="345"/>
      <c r="S106" s="356"/>
      <c r="T106" s="355"/>
      <c r="U106" s="357"/>
      <c r="V106" s="355"/>
      <c r="W106" s="355"/>
      <c r="X106" s="345"/>
      <c r="Y106" s="345"/>
      <c r="AB106" s="224"/>
      <c r="AC106" s="224"/>
      <c r="AD106" s="355"/>
      <c r="AE106" s="345"/>
      <c r="AF106" s="356"/>
      <c r="AG106" s="355"/>
      <c r="AH106" s="357"/>
      <c r="AI106" s="355"/>
      <c r="AJ106" s="355"/>
      <c r="AK106" s="345"/>
      <c r="AL106" s="345"/>
    </row>
    <row r="107" spans="1:38" ht="11.25" customHeight="1" x14ac:dyDescent="0.2">
      <c r="A107" s="224"/>
      <c r="B107" s="225"/>
      <c r="C107" s="402"/>
      <c r="D107" s="355"/>
      <c r="E107" s="345"/>
      <c r="F107" s="356"/>
      <c r="G107" s="355"/>
      <c r="H107" s="357"/>
      <c r="I107" s="355"/>
      <c r="J107" s="355"/>
      <c r="K107" s="345"/>
      <c r="L107" s="403"/>
      <c r="N107" s="224"/>
      <c r="O107" s="224"/>
      <c r="P107" s="224"/>
      <c r="Q107" s="355"/>
      <c r="R107" s="345"/>
      <c r="S107" s="356"/>
      <c r="T107" s="355"/>
      <c r="U107" s="357"/>
      <c r="V107" s="355"/>
      <c r="W107" s="355"/>
      <c r="X107" s="345"/>
      <c r="Y107" s="345"/>
      <c r="AB107" s="224"/>
      <c r="AC107" s="224"/>
      <c r="AD107" s="355"/>
      <c r="AE107" s="345"/>
      <c r="AF107" s="356"/>
      <c r="AG107" s="355"/>
      <c r="AH107" s="357"/>
      <c r="AI107" s="355"/>
      <c r="AJ107" s="355"/>
      <c r="AK107" s="345"/>
      <c r="AL107" s="345"/>
    </row>
    <row r="108" spans="1:38" x14ac:dyDescent="0.2">
      <c r="B108" s="129"/>
      <c r="C108" s="231"/>
      <c r="D108" s="231"/>
      <c r="E108" s="231"/>
      <c r="F108" s="231"/>
      <c r="G108" s="231"/>
      <c r="H108" s="231"/>
      <c r="I108" s="231"/>
      <c r="J108" s="231"/>
      <c r="K108" s="231"/>
      <c r="L108" s="129"/>
    </row>
    <row r="110" spans="1:38" ht="18" x14ac:dyDescent="0.2">
      <c r="B110" s="182"/>
      <c r="C110" s="182"/>
      <c r="D110" s="183"/>
      <c r="E110" s="185"/>
      <c r="F110" s="184"/>
      <c r="G110" s="185"/>
      <c r="H110" s="185"/>
      <c r="I110" s="185"/>
      <c r="J110" s="186"/>
      <c r="K110" s="186"/>
      <c r="L110" s="129"/>
      <c r="O110" s="345"/>
      <c r="P110" s="345"/>
      <c r="Q110" s="346"/>
      <c r="R110" s="347"/>
      <c r="S110" s="348"/>
      <c r="T110" s="347"/>
      <c r="U110" s="347"/>
      <c r="V110" s="347"/>
      <c r="W110" s="349"/>
      <c r="X110" s="349"/>
      <c r="AB110" s="345"/>
      <c r="AC110" s="345"/>
      <c r="AD110" s="346"/>
      <c r="AE110" s="347"/>
      <c r="AF110" s="348"/>
      <c r="AG110" s="347"/>
      <c r="AH110" s="347"/>
      <c r="AI110" s="347"/>
      <c r="AJ110" s="349"/>
      <c r="AK110" s="349"/>
    </row>
    <row r="111" spans="1:38" ht="15.75" x14ac:dyDescent="0.2">
      <c r="B111" s="182"/>
      <c r="C111" s="237" t="s">
        <v>121</v>
      </c>
      <c r="D111" s="237"/>
      <c r="E111" s="237"/>
      <c r="F111" s="237"/>
      <c r="G111" s="237"/>
      <c r="H111" s="237"/>
      <c r="I111" s="237"/>
      <c r="J111" s="237"/>
      <c r="K111" s="186"/>
      <c r="L111" s="129"/>
      <c r="O111" s="345"/>
      <c r="P111" s="350"/>
      <c r="Q111" s="350"/>
      <c r="R111" s="350"/>
      <c r="S111" s="350"/>
      <c r="T111" s="350"/>
      <c r="U111" s="350"/>
      <c r="V111" s="350"/>
      <c r="W111" s="350"/>
      <c r="X111" s="349"/>
      <c r="AB111" s="345"/>
      <c r="AC111" s="350"/>
      <c r="AD111" s="350"/>
      <c r="AE111" s="350"/>
      <c r="AF111" s="350"/>
      <c r="AG111" s="350"/>
      <c r="AH111" s="350"/>
      <c r="AI111" s="350"/>
      <c r="AJ111" s="350"/>
      <c r="AK111" s="349"/>
    </row>
    <row r="112" spans="1:38" ht="16.5" thickBot="1" x14ac:dyDescent="0.25">
      <c r="B112" s="129"/>
      <c r="C112" s="167"/>
      <c r="D112" s="168"/>
      <c r="E112" s="169"/>
      <c r="F112" s="169"/>
      <c r="G112" s="169"/>
      <c r="H112" s="190"/>
      <c r="I112" s="190"/>
      <c r="J112" s="95"/>
      <c r="K112" s="144"/>
      <c r="L112" s="129"/>
      <c r="Q112" s="343"/>
      <c r="R112" s="344"/>
      <c r="S112" s="344"/>
      <c r="T112" s="344"/>
      <c r="U112" s="344"/>
      <c r="V112" s="344"/>
      <c r="AD112" s="343"/>
      <c r="AE112" s="344"/>
      <c r="AF112" s="344"/>
      <c r="AG112" s="344"/>
      <c r="AH112" s="344"/>
      <c r="AI112" s="344"/>
    </row>
    <row r="113" spans="1:38" ht="13.5" thickBot="1" x14ac:dyDescent="0.25">
      <c r="B113" s="129"/>
      <c r="C113" s="173"/>
      <c r="D113" s="177" t="s">
        <v>173</v>
      </c>
      <c r="E113" s="176"/>
      <c r="F113" s="174" t="s">
        <v>172</v>
      </c>
      <c r="G113" s="174" t="s">
        <v>125</v>
      </c>
      <c r="H113" s="174" t="s">
        <v>126</v>
      </c>
      <c r="I113" s="453" t="s">
        <v>91</v>
      </c>
      <c r="J113" s="453"/>
      <c r="K113" s="145"/>
      <c r="L113" s="129"/>
      <c r="Q113" s="177"/>
      <c r="R113" s="176"/>
      <c r="S113" s="174"/>
      <c r="T113" s="174"/>
      <c r="U113" s="174"/>
      <c r="V113" s="451"/>
      <c r="W113" s="451"/>
      <c r="AD113" s="177"/>
      <c r="AE113" s="176"/>
      <c r="AF113" s="174"/>
      <c r="AG113" s="174"/>
      <c r="AH113" s="174"/>
      <c r="AI113" s="451"/>
      <c r="AJ113" s="451"/>
    </row>
    <row r="114" spans="1:38" ht="13.5" customHeight="1" thickTop="1" thickBot="1" x14ac:dyDescent="0.25">
      <c r="A114" s="92"/>
      <c r="B114" s="187"/>
      <c r="C114" s="170"/>
      <c r="D114" s="189" t="s">
        <v>174</v>
      </c>
      <c r="F114" s="166">
        <v>1508</v>
      </c>
      <c r="G114" s="33">
        <v>130</v>
      </c>
      <c r="H114" s="33">
        <f>F114*G114</f>
        <v>196040</v>
      </c>
      <c r="I114" s="450"/>
      <c r="J114" s="450"/>
      <c r="K114" s="145"/>
      <c r="L114" s="129"/>
      <c r="N114" s="92"/>
      <c r="O114" s="92"/>
      <c r="P114" s="92"/>
      <c r="Q114" s="351"/>
      <c r="S114" s="358"/>
      <c r="T114" s="352"/>
      <c r="U114" s="352"/>
      <c r="V114" s="452"/>
      <c r="W114" s="452"/>
      <c r="AB114" s="92"/>
      <c r="AC114" s="92"/>
      <c r="AD114" s="351"/>
      <c r="AF114" s="358"/>
      <c r="AG114" s="352"/>
      <c r="AH114" s="352"/>
      <c r="AI114" s="452"/>
      <c r="AJ114" s="452"/>
    </row>
    <row r="115" spans="1:38" ht="14.1" customHeight="1" thickTop="1" thickBot="1" x14ac:dyDescent="0.25">
      <c r="A115" s="92"/>
      <c r="B115" s="187"/>
      <c r="C115" s="170"/>
      <c r="D115" s="189" t="s">
        <v>175</v>
      </c>
      <c r="F115" s="166">
        <f>120.5+235.6</f>
        <v>356.1</v>
      </c>
      <c r="G115" s="33">
        <v>250</v>
      </c>
      <c r="H115" s="33">
        <f>F115*G115</f>
        <v>89025</v>
      </c>
      <c r="I115" s="450"/>
      <c r="J115" s="450"/>
      <c r="K115" s="145"/>
      <c r="L115" s="129"/>
      <c r="N115" s="92"/>
      <c r="O115" s="92"/>
      <c r="P115" s="92"/>
      <c r="Q115" s="351"/>
      <c r="S115" s="358"/>
      <c r="T115" s="352"/>
      <c r="U115" s="352"/>
      <c r="V115" s="452"/>
      <c r="W115" s="452"/>
      <c r="AB115" s="92"/>
      <c r="AC115" s="92"/>
      <c r="AD115" s="351"/>
      <c r="AF115" s="358"/>
      <c r="AG115" s="352"/>
      <c r="AH115" s="352"/>
      <c r="AI115" s="452"/>
      <c r="AJ115" s="452"/>
    </row>
    <row r="116" spans="1:38" ht="14.1" customHeight="1" thickTop="1" thickBot="1" x14ac:dyDescent="0.25">
      <c r="A116" s="92"/>
      <c r="B116" s="187"/>
      <c r="C116" s="170"/>
      <c r="D116" s="189" t="s">
        <v>177</v>
      </c>
      <c r="F116" s="166">
        <f>1122.6+240+54.3+8.2</f>
        <v>1425.1</v>
      </c>
      <c r="G116" s="33">
        <v>25</v>
      </c>
      <c r="H116" s="33">
        <f>F116*G116</f>
        <v>35627.5</v>
      </c>
      <c r="I116" s="450"/>
      <c r="J116" s="450"/>
      <c r="K116" s="145"/>
      <c r="L116" s="129"/>
      <c r="N116" s="92"/>
      <c r="O116" s="92"/>
      <c r="P116" s="92"/>
      <c r="Q116" s="351"/>
      <c r="S116" s="358"/>
      <c r="T116" s="352"/>
      <c r="U116" s="352"/>
      <c r="V116" s="452"/>
      <c r="W116" s="452"/>
      <c r="AB116" s="92"/>
      <c r="AC116" s="92"/>
      <c r="AD116" s="351"/>
      <c r="AF116" s="358"/>
      <c r="AG116" s="352"/>
      <c r="AH116" s="352"/>
      <c r="AI116" s="452"/>
      <c r="AJ116" s="452"/>
    </row>
    <row r="117" spans="1:38" ht="14.1" customHeight="1" thickTop="1" thickBot="1" x14ac:dyDescent="0.25">
      <c r="A117" s="92"/>
      <c r="B117" s="187"/>
      <c r="C117" s="170"/>
      <c r="D117" s="189" t="s">
        <v>178</v>
      </c>
      <c r="F117" s="166">
        <v>30</v>
      </c>
      <c r="G117" s="33">
        <v>50</v>
      </c>
      <c r="H117" s="33">
        <f>F117*G117</f>
        <v>1500</v>
      </c>
      <c r="I117" s="450"/>
      <c r="J117" s="450"/>
      <c r="K117" s="145"/>
      <c r="L117" s="129"/>
      <c r="N117" s="92"/>
      <c r="O117" s="92"/>
      <c r="P117" s="92"/>
      <c r="Q117" s="351"/>
      <c r="S117" s="358"/>
      <c r="T117" s="352"/>
      <c r="U117" s="352"/>
      <c r="V117" s="452"/>
      <c r="W117" s="452"/>
      <c r="AB117" s="92"/>
      <c r="AC117" s="92"/>
      <c r="AD117" s="351"/>
      <c r="AF117" s="358"/>
      <c r="AG117" s="352"/>
      <c r="AH117" s="352"/>
      <c r="AI117" s="452"/>
      <c r="AJ117" s="452"/>
    </row>
    <row r="118" spans="1:38" ht="13.5" thickTop="1" x14ac:dyDescent="0.2">
      <c r="A118" s="92"/>
      <c r="B118" s="187"/>
      <c r="C118" s="170"/>
      <c r="F118" s="194"/>
      <c r="G118" s="194"/>
      <c r="H118" s="194"/>
      <c r="K118" s="145"/>
      <c r="L118" s="129"/>
      <c r="N118" s="92"/>
      <c r="O118" s="92"/>
      <c r="P118" s="92"/>
      <c r="AB118" s="92"/>
      <c r="AC118" s="92"/>
    </row>
    <row r="119" spans="1:38" x14ac:dyDescent="0.2">
      <c r="A119" s="224"/>
      <c r="B119" s="225"/>
      <c r="C119" s="226"/>
      <c r="D119" s="227" t="s">
        <v>128</v>
      </c>
      <c r="E119" s="228"/>
      <c r="F119" s="195">
        <f>SUM(F114:F117)</f>
        <v>3319.2</v>
      </c>
      <c r="G119" s="227"/>
      <c r="H119" s="396">
        <f>SUM(H114:H117)</f>
        <v>322192.5</v>
      </c>
      <c r="I119" s="227"/>
      <c r="J119" s="227"/>
      <c r="K119" s="162"/>
      <c r="L119" s="182"/>
      <c r="N119" s="224"/>
      <c r="O119" s="224"/>
      <c r="P119" s="224"/>
      <c r="Q119" s="355"/>
      <c r="R119" s="345"/>
      <c r="S119" s="356"/>
      <c r="T119" s="355"/>
      <c r="U119" s="357"/>
      <c r="V119" s="355"/>
      <c r="W119" s="355"/>
      <c r="X119" s="345"/>
      <c r="Y119" s="345"/>
      <c r="AB119" s="224"/>
      <c r="AC119" s="224"/>
      <c r="AD119" s="355"/>
      <c r="AE119" s="345"/>
      <c r="AF119" s="356"/>
      <c r="AG119" s="355"/>
      <c r="AH119" s="357"/>
      <c r="AI119" s="355"/>
      <c r="AJ119" s="355"/>
      <c r="AK119" s="345"/>
      <c r="AL119" s="345"/>
    </row>
    <row r="120" spans="1:38" x14ac:dyDescent="0.2">
      <c r="B120" s="129"/>
      <c r="C120" s="171"/>
      <c r="D120" s="172"/>
      <c r="E120" s="172"/>
      <c r="F120" s="172"/>
      <c r="G120" s="172"/>
      <c r="H120" s="172"/>
      <c r="I120" s="172"/>
      <c r="J120" s="172"/>
      <c r="K120" s="148"/>
      <c r="L120" s="129"/>
    </row>
    <row r="121" spans="1:38" x14ac:dyDescent="0.2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</row>
    <row r="123" spans="1:38" x14ac:dyDescent="0.2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</row>
    <row r="124" spans="1:38" ht="32.25" customHeight="1" x14ac:dyDescent="0.2">
      <c r="A124" s="224"/>
      <c r="B124" s="225"/>
      <c r="C124" s="376"/>
      <c r="D124" s="377" t="s">
        <v>240</v>
      </c>
      <c r="E124" s="378"/>
      <c r="F124" s="379"/>
      <c r="G124" s="377"/>
      <c r="H124" s="380">
        <f>SUM(H58,H82,H98,H119)</f>
        <v>1938665.5</v>
      </c>
      <c r="I124" s="377"/>
      <c r="J124" s="377"/>
      <c r="K124" s="381"/>
      <c r="L124" s="182"/>
      <c r="N124" s="224"/>
      <c r="O124" s="224"/>
      <c r="P124" s="224"/>
      <c r="Q124" s="355"/>
      <c r="R124" s="345"/>
      <c r="S124" s="356"/>
      <c r="T124" s="355"/>
      <c r="U124" s="357"/>
      <c r="V124" s="355"/>
      <c r="W124" s="355"/>
      <c r="X124" s="345"/>
      <c r="Y124" s="345"/>
      <c r="AB124" s="224"/>
      <c r="AC124" s="224"/>
      <c r="AD124" s="355"/>
      <c r="AE124" s="345"/>
      <c r="AF124" s="356"/>
      <c r="AG124" s="355"/>
      <c r="AH124" s="357"/>
      <c r="AI124" s="355"/>
      <c r="AJ124" s="355"/>
      <c r="AK124" s="345"/>
      <c r="AL124" s="345"/>
    </row>
    <row r="125" spans="1:38" ht="29.25" customHeight="1" x14ac:dyDescent="0.2">
      <c r="B125" s="129"/>
      <c r="C125" s="382"/>
      <c r="D125" s="383" t="s">
        <v>241</v>
      </c>
      <c r="E125" s="384"/>
      <c r="F125" s="385"/>
      <c r="G125" s="383"/>
      <c r="H125" s="386">
        <f>SUM(H58,H82,H98,H106,H119)</f>
        <v>1972965.5</v>
      </c>
      <c r="I125" s="387"/>
      <c r="J125" s="387"/>
      <c r="K125" s="388"/>
      <c r="L125" s="129"/>
    </row>
    <row r="126" spans="1:38" x14ac:dyDescent="0.2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</row>
  </sheetData>
  <mergeCells count="145">
    <mergeCell ref="C24:H24"/>
    <mergeCell ref="C5:L5"/>
    <mergeCell ref="I116:J116"/>
    <mergeCell ref="V116:W116"/>
    <mergeCell ref="AI116:AJ116"/>
    <mergeCell ref="I104:J104"/>
    <mergeCell ref="V104:W104"/>
    <mergeCell ref="AI104:AJ104"/>
    <mergeCell ref="I113:J113"/>
    <mergeCell ref="V113:W113"/>
    <mergeCell ref="AI113:AJ113"/>
    <mergeCell ref="I102:J102"/>
    <mergeCell ref="V102:W102"/>
    <mergeCell ref="I95:J95"/>
    <mergeCell ref="AI102:AJ102"/>
    <mergeCell ref="I103:J103"/>
    <mergeCell ref="V103:W103"/>
    <mergeCell ref="AI103:AJ103"/>
    <mergeCell ref="I117:J117"/>
    <mergeCell ref="V117:W117"/>
    <mergeCell ref="AI117:AJ117"/>
    <mergeCell ref="I114:J114"/>
    <mergeCell ref="V114:W114"/>
    <mergeCell ref="AI114:AJ114"/>
    <mergeCell ref="I115:J115"/>
    <mergeCell ref="V115:W115"/>
    <mergeCell ref="AI115:AJ115"/>
    <mergeCell ref="I87:J87"/>
    <mergeCell ref="T87:W87"/>
    <mergeCell ref="AG87:AJ87"/>
    <mergeCell ref="I88:J88"/>
    <mergeCell ref="T88:W88"/>
    <mergeCell ref="AG88:AJ88"/>
    <mergeCell ref="I85:J85"/>
    <mergeCell ref="T85:W85"/>
    <mergeCell ref="AG85:AJ85"/>
    <mergeCell ref="I101:J101"/>
    <mergeCell ref="V101:W101"/>
    <mergeCell ref="AI101:AJ101"/>
    <mergeCell ref="I93:J93"/>
    <mergeCell ref="V93:W93"/>
    <mergeCell ref="AI93:AJ93"/>
    <mergeCell ref="I96:J96"/>
    <mergeCell ref="I90:J90"/>
    <mergeCell ref="V90:W90"/>
    <mergeCell ref="AI90:AJ90"/>
    <mergeCell ref="I91:J91"/>
    <mergeCell ref="V91:W91"/>
    <mergeCell ref="AI91:AJ91"/>
    <mergeCell ref="I92:J92"/>
    <mergeCell ref="V92:W92"/>
    <mergeCell ref="AI92:AJ92"/>
    <mergeCell ref="I94:J94"/>
    <mergeCell ref="V94:W94"/>
    <mergeCell ref="AI94:AJ94"/>
    <mergeCell ref="I86:J86"/>
    <mergeCell ref="T86:W86"/>
    <mergeCell ref="AG86:AJ86"/>
    <mergeCell ref="I80:J80"/>
    <mergeCell ref="V80:W80"/>
    <mergeCell ref="AI80:AJ80"/>
    <mergeCell ref="I84:J84"/>
    <mergeCell ref="T84:W84"/>
    <mergeCell ref="AG84:AJ84"/>
    <mergeCell ref="G78:J78"/>
    <mergeCell ref="T78:W78"/>
    <mergeCell ref="AG78:AJ78"/>
    <mergeCell ref="I79:J79"/>
    <mergeCell ref="V79:W79"/>
    <mergeCell ref="AI79:AJ79"/>
    <mergeCell ref="G73:J73"/>
    <mergeCell ref="T73:W73"/>
    <mergeCell ref="AG73:AJ73"/>
    <mergeCell ref="G74:J74"/>
    <mergeCell ref="T74:W74"/>
    <mergeCell ref="AG74:AJ74"/>
    <mergeCell ref="G75:J75"/>
    <mergeCell ref="T75:W75"/>
    <mergeCell ref="AG75:AJ75"/>
    <mergeCell ref="G76:J76"/>
    <mergeCell ref="T76:W76"/>
    <mergeCell ref="AG76:AJ76"/>
    <mergeCell ref="G77:J77"/>
    <mergeCell ref="T77:W77"/>
    <mergeCell ref="AG77:AJ77"/>
    <mergeCell ref="G71:J71"/>
    <mergeCell ref="T71:W71"/>
    <mergeCell ref="AG71:AJ71"/>
    <mergeCell ref="G72:J72"/>
    <mergeCell ref="T72:W72"/>
    <mergeCell ref="AG72:AJ72"/>
    <mergeCell ref="G69:J69"/>
    <mergeCell ref="T69:W69"/>
    <mergeCell ref="AG69:AJ69"/>
    <mergeCell ref="G70:J70"/>
    <mergeCell ref="T70:W70"/>
    <mergeCell ref="AG70:AJ70"/>
    <mergeCell ref="G67:J67"/>
    <mergeCell ref="T67:W67"/>
    <mergeCell ref="AG67:AJ67"/>
    <mergeCell ref="G68:J68"/>
    <mergeCell ref="T68:W68"/>
    <mergeCell ref="AG68:AJ68"/>
    <mergeCell ref="G65:J65"/>
    <mergeCell ref="T65:W65"/>
    <mergeCell ref="AG65:AJ65"/>
    <mergeCell ref="G66:J66"/>
    <mergeCell ref="T66:W66"/>
    <mergeCell ref="AG66:AJ66"/>
    <mergeCell ref="I47:J47"/>
    <mergeCell ref="I53:J53"/>
    <mergeCell ref="I54:J54"/>
    <mergeCell ref="I39:J39"/>
    <mergeCell ref="I40:J40"/>
    <mergeCell ref="I41:J41"/>
    <mergeCell ref="I36:J36"/>
    <mergeCell ref="I37:J37"/>
    <mergeCell ref="I38:J38"/>
    <mergeCell ref="I44:J44"/>
    <mergeCell ref="I46:J46"/>
    <mergeCell ref="I45:J45"/>
    <mergeCell ref="I29:J29"/>
    <mergeCell ref="I30:J30"/>
    <mergeCell ref="I31:J31"/>
    <mergeCell ref="I26:J26"/>
    <mergeCell ref="I27:J27"/>
    <mergeCell ref="I28:J28"/>
    <mergeCell ref="I15:J15"/>
    <mergeCell ref="V15:W15"/>
    <mergeCell ref="AI15:AJ15"/>
    <mergeCell ref="I16:J16"/>
    <mergeCell ref="V16:W16"/>
    <mergeCell ref="AI16:AJ16"/>
    <mergeCell ref="I13:J13"/>
    <mergeCell ref="V13:W13"/>
    <mergeCell ref="AI13:AJ13"/>
    <mergeCell ref="I14:J14"/>
    <mergeCell ref="V14:W14"/>
    <mergeCell ref="AI14:AJ14"/>
    <mergeCell ref="C9:K9"/>
    <mergeCell ref="P9:X9"/>
    <mergeCell ref="AC9:AK9"/>
    <mergeCell ref="I12:J12"/>
    <mergeCell ref="V12:W12"/>
    <mergeCell ref="AI12:AJ12"/>
  </mergeCells>
  <pageMargins left="0.7" right="0.7" top="0.75" bottom="0.75" header="0.3" footer="0.3"/>
  <pageSetup paperSize="9" scale="67" orientation="portrait" r:id="rId1"/>
  <ignoredErrors>
    <ignoredError sqref="F115:F1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25"/>
  <sheetViews>
    <sheetView showGridLines="0" topLeftCell="A3" zoomScale="115" zoomScaleNormal="115" zoomScaleSheetLayoutView="100" zoomScalePageLayoutView="70" workbookViewId="0">
      <selection activeCell="N8" sqref="N8"/>
    </sheetView>
  </sheetViews>
  <sheetFormatPr defaultColWidth="0" defaultRowHeight="12.75" x14ac:dyDescent="0.2"/>
  <cols>
    <col min="1" max="1" width="4.42578125" customWidth="1"/>
    <col min="2" max="2" width="2.5703125" customWidth="1"/>
    <col min="3" max="3" width="8.85546875" hidden="1" customWidth="1"/>
    <col min="4" max="4" width="2.7109375" customWidth="1"/>
    <col min="5" max="5" width="7.5703125" style="246" customWidth="1"/>
    <col min="6" max="6" width="2.42578125" customWidth="1"/>
    <col min="7" max="7" width="11.42578125" customWidth="1"/>
    <col min="8" max="8" width="33.28515625" customWidth="1"/>
    <col min="9" max="11" width="7.5703125" customWidth="1"/>
    <col min="12" max="12" width="2.5703125" customWidth="1"/>
    <col min="13" max="13" width="7.5703125" customWidth="1"/>
    <col min="14" max="14" width="9.7109375" customWidth="1"/>
    <col min="15" max="15" width="17.28515625" customWidth="1"/>
    <col min="16" max="16" width="40.7109375" customWidth="1"/>
    <col min="17" max="17" width="2.5703125" customWidth="1"/>
    <col min="18" max="18" width="3" customWidth="1"/>
    <col min="19" max="19" width="4.42578125" style="262" customWidth="1"/>
    <col min="16384" max="16384" width="0" hidden="1" customWidth="1"/>
  </cols>
  <sheetData>
    <row r="1" spans="2:21" hidden="1" x14ac:dyDescent="0.2"/>
    <row r="2" spans="2:21" hidden="1" x14ac:dyDescent="0.2"/>
    <row r="4" spans="2:21" ht="14.45" customHeight="1" x14ac:dyDescent="0.2">
      <c r="B4" s="131"/>
      <c r="C4" s="131"/>
      <c r="D4" s="131"/>
      <c r="E4" s="302"/>
      <c r="F4" s="130"/>
      <c r="G4" s="131"/>
      <c r="H4" s="131"/>
      <c r="I4" s="157"/>
      <c r="J4" s="132"/>
      <c r="K4" s="132"/>
      <c r="L4" s="133"/>
      <c r="M4" s="134"/>
      <c r="N4" s="134"/>
      <c r="O4" s="134"/>
      <c r="P4" s="134"/>
      <c r="Q4" s="134"/>
      <c r="R4" s="134"/>
      <c r="S4" s="296"/>
      <c r="T4" s="74"/>
      <c r="U4" s="74"/>
    </row>
    <row r="5" spans="2:21" ht="27.75" x14ac:dyDescent="0.2">
      <c r="B5" s="142"/>
      <c r="C5" s="142"/>
      <c r="D5" s="142"/>
      <c r="E5" s="196" t="s">
        <v>134</v>
      </c>
      <c r="F5" s="196"/>
      <c r="G5" s="196"/>
      <c r="H5" s="196"/>
      <c r="I5" s="158"/>
      <c r="J5" s="135"/>
      <c r="K5" s="135"/>
      <c r="L5" s="136"/>
      <c r="M5" s="137" t="s">
        <v>124</v>
      </c>
      <c r="N5" s="137" t="s">
        <v>94</v>
      </c>
      <c r="O5" s="137"/>
      <c r="P5" s="137"/>
      <c r="Q5" s="137"/>
      <c r="R5" s="137"/>
      <c r="S5" s="43"/>
    </row>
    <row r="6" spans="2:21" ht="27.75" x14ac:dyDescent="0.2">
      <c r="B6" s="142"/>
      <c r="C6" s="142"/>
      <c r="D6" s="142"/>
      <c r="E6" s="196"/>
      <c r="F6" s="196"/>
      <c r="G6" s="196"/>
      <c r="H6" s="196"/>
      <c r="I6" s="158"/>
      <c r="J6" s="135"/>
      <c r="K6" s="135"/>
      <c r="L6" s="136"/>
      <c r="M6" s="137"/>
      <c r="N6" s="137"/>
      <c r="O6" s="137"/>
      <c r="P6" s="137"/>
      <c r="Q6" s="137"/>
      <c r="R6" s="137"/>
      <c r="S6" s="43"/>
    </row>
    <row r="7" spans="2:21" ht="27.75" x14ac:dyDescent="0.2">
      <c r="B7" s="159"/>
      <c r="C7" s="159"/>
      <c r="D7" s="159"/>
      <c r="E7" s="196"/>
      <c r="F7" s="196"/>
      <c r="G7" s="196"/>
      <c r="H7" s="196"/>
      <c r="I7" s="321"/>
      <c r="J7" s="320"/>
      <c r="K7" s="242" t="s">
        <v>122</v>
      </c>
      <c r="L7" s="232"/>
      <c r="M7" s="205">
        <f>SUM(I19:I87)</f>
        <v>28</v>
      </c>
      <c r="N7" s="336">
        <f>SUM(K19:K107)</f>
        <v>1886.7198519927917</v>
      </c>
      <c r="O7" s="203"/>
      <c r="P7" s="160"/>
      <c r="Q7" s="160"/>
      <c r="R7" s="160"/>
      <c r="S7" s="297"/>
      <c r="T7" s="161"/>
      <c r="U7" s="161"/>
    </row>
    <row r="8" spans="2:21" ht="27.75" x14ac:dyDescent="0.2">
      <c r="B8" s="159"/>
      <c r="C8" s="159"/>
      <c r="D8" s="159"/>
      <c r="E8" s="196"/>
      <c r="F8" s="196"/>
      <c r="G8" s="196"/>
      <c r="H8" s="196"/>
      <c r="I8" s="322"/>
      <c r="J8" s="243"/>
      <c r="K8" s="243" t="s">
        <v>123</v>
      </c>
      <c r="L8" s="206"/>
      <c r="M8" s="207">
        <f>SUM(M19:M107)</f>
        <v>11</v>
      </c>
      <c r="N8" s="337">
        <f>SUM(O23:O107,O19)</f>
        <v>196.3</v>
      </c>
      <c r="O8" s="204"/>
      <c r="P8" s="160"/>
      <c r="Q8" s="160"/>
      <c r="R8" s="160"/>
      <c r="S8" s="297"/>
      <c r="T8" s="161"/>
      <c r="U8" s="161"/>
    </row>
    <row r="9" spans="2:21" x14ac:dyDescent="0.2">
      <c r="B9" s="142"/>
      <c r="C9" s="142"/>
      <c r="D9" s="142"/>
      <c r="E9" s="141"/>
      <c r="F9" s="141"/>
      <c r="G9" s="141"/>
      <c r="H9" s="141"/>
      <c r="I9" s="141"/>
      <c r="J9" s="141"/>
      <c r="K9" s="141"/>
      <c r="L9" s="136"/>
      <c r="M9" s="138"/>
      <c r="N9" s="138"/>
      <c r="O9" s="137"/>
      <c r="P9" s="137"/>
      <c r="Q9" s="137"/>
      <c r="R9" s="137"/>
      <c r="S9" s="43"/>
    </row>
    <row r="11" spans="2:21" x14ac:dyDescent="0.2">
      <c r="C11" s="14"/>
      <c r="D11" s="14"/>
    </row>
    <row r="12" spans="2:21" x14ac:dyDescent="0.2">
      <c r="B12" s="119"/>
      <c r="C12" s="81"/>
      <c r="D12" s="81"/>
      <c r="E12" s="263"/>
      <c r="F12" s="61"/>
      <c r="G12" s="98"/>
      <c r="H12" s="98"/>
      <c r="I12" s="63"/>
      <c r="J12" s="63"/>
      <c r="K12" s="64"/>
      <c r="L12" s="103"/>
      <c r="M12" s="65"/>
      <c r="N12" s="65"/>
      <c r="O12" s="65"/>
      <c r="P12" s="65"/>
      <c r="Q12" s="65"/>
      <c r="R12" s="65"/>
      <c r="S12" s="43"/>
      <c r="T12" s="8"/>
      <c r="U12" s="8"/>
    </row>
    <row r="13" spans="2:21" ht="27.75" x14ac:dyDescent="0.2">
      <c r="B13" s="119"/>
      <c r="C13" s="119"/>
      <c r="D13" s="119"/>
      <c r="E13" s="264" t="s">
        <v>79</v>
      </c>
      <c r="F13" s="61"/>
      <c r="G13" s="67" t="s">
        <v>163</v>
      </c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65"/>
      <c r="S13" s="43"/>
      <c r="T13" s="8"/>
      <c r="U13" s="8"/>
    </row>
    <row r="14" spans="2:21" x14ac:dyDescent="0.2">
      <c r="B14" s="119"/>
      <c r="C14" s="119"/>
      <c r="D14" s="119"/>
      <c r="E14" s="263"/>
      <c r="F14" s="66"/>
      <c r="G14" s="98"/>
      <c r="H14" s="98"/>
      <c r="I14" s="68"/>
      <c r="J14" s="68"/>
      <c r="K14" s="69"/>
      <c r="L14" s="104"/>
      <c r="M14" s="70"/>
      <c r="N14" s="70"/>
      <c r="O14" s="70"/>
      <c r="P14" s="70"/>
      <c r="Q14" s="70"/>
      <c r="R14" s="65"/>
      <c r="S14" s="43"/>
      <c r="T14" s="8"/>
      <c r="U14" s="8"/>
    </row>
    <row r="15" spans="2:21" x14ac:dyDescent="0.2">
      <c r="B15" s="119"/>
      <c r="C15" s="119"/>
      <c r="D15" s="143"/>
      <c r="E15" s="248"/>
      <c r="F15" s="122"/>
      <c r="G15" s="97"/>
      <c r="H15" s="97"/>
      <c r="I15" s="123"/>
      <c r="J15" s="123"/>
      <c r="K15" s="124"/>
      <c r="L15" s="125"/>
      <c r="M15" s="126"/>
      <c r="N15" s="126"/>
      <c r="O15" s="126"/>
      <c r="P15" s="126"/>
      <c r="Q15" s="144"/>
      <c r="R15" s="65"/>
      <c r="S15" s="43"/>
    </row>
    <row r="16" spans="2:21" x14ac:dyDescent="0.2">
      <c r="B16" s="119"/>
      <c r="C16" s="119"/>
      <c r="D16" s="96"/>
      <c r="E16" s="249" t="s">
        <v>122</v>
      </c>
      <c r="F16" s="238"/>
      <c r="G16" s="238"/>
      <c r="H16" s="238"/>
      <c r="I16" s="238"/>
      <c r="J16" s="238"/>
      <c r="K16" s="238"/>
      <c r="L16" s="108"/>
      <c r="M16" s="239" t="s">
        <v>123</v>
      </c>
      <c r="N16" s="239"/>
      <c r="O16" s="239"/>
      <c r="P16" s="239"/>
      <c r="Q16" s="145"/>
      <c r="R16" s="65"/>
      <c r="S16" s="43"/>
    </row>
    <row r="17" spans="2:21" x14ac:dyDescent="0.2">
      <c r="B17" s="216"/>
      <c r="C17" s="216"/>
      <c r="D17" s="217"/>
      <c r="E17" s="335" t="s">
        <v>119</v>
      </c>
      <c r="F17" s="218"/>
      <c r="G17" s="219" t="s">
        <v>120</v>
      </c>
      <c r="H17" s="219"/>
      <c r="I17" s="218" t="s">
        <v>0</v>
      </c>
      <c r="J17" s="218" t="s">
        <v>90</v>
      </c>
      <c r="K17" s="218" t="s">
        <v>94</v>
      </c>
      <c r="L17" s="220"/>
      <c r="M17" s="218" t="s">
        <v>0</v>
      </c>
      <c r="N17" s="218" t="s">
        <v>90</v>
      </c>
      <c r="O17" s="218" t="s">
        <v>94</v>
      </c>
      <c r="P17" s="218" t="s">
        <v>91</v>
      </c>
      <c r="Q17" s="221"/>
      <c r="R17" s="222"/>
      <c r="S17" s="298"/>
      <c r="T17" s="223"/>
      <c r="U17" s="223"/>
    </row>
    <row r="18" spans="2:21" ht="13.5" thickBot="1" x14ac:dyDescent="0.25">
      <c r="B18" s="119"/>
      <c r="C18" s="119"/>
      <c r="D18" s="96"/>
      <c r="F18" s="41"/>
      <c r="G18" s="99"/>
      <c r="H18" s="99"/>
      <c r="I18" s="40"/>
      <c r="J18" s="40"/>
      <c r="K18" s="42"/>
      <c r="L18" s="105"/>
      <c r="M18" s="43"/>
      <c r="N18" s="43"/>
      <c r="O18" s="43"/>
      <c r="P18" s="43"/>
      <c r="Q18" s="145"/>
      <c r="R18" s="65"/>
      <c r="S18" s="43"/>
      <c r="T18" s="8"/>
    </row>
    <row r="19" spans="2:21" ht="16.899999999999999" customHeight="1" thickTop="1" thickBot="1" x14ac:dyDescent="0.25">
      <c r="B19" s="165"/>
      <c r="C19" s="198" t="s">
        <v>51</v>
      </c>
      <c r="D19" s="230"/>
      <c r="E19" s="251" t="str">
        <f>_xlfn.CONCAT($E$13,"-",C19)</f>
        <v>A1-01</v>
      </c>
      <c r="F19" s="75"/>
      <c r="G19" s="200" t="s">
        <v>156</v>
      </c>
      <c r="H19" s="200"/>
      <c r="I19" s="328">
        <v>1</v>
      </c>
      <c r="J19" s="21">
        <v>26</v>
      </c>
      <c r="K19" s="21">
        <f>I19*J19</f>
        <v>26</v>
      </c>
      <c r="L19" s="201"/>
      <c r="M19" s="188">
        <v>1</v>
      </c>
      <c r="N19" s="166">
        <v>49.6</v>
      </c>
      <c r="O19" s="33">
        <f>M19*N19</f>
        <v>49.6</v>
      </c>
      <c r="P19" s="189"/>
      <c r="Q19" s="162"/>
      <c r="R19" s="70"/>
      <c r="S19" s="296"/>
      <c r="T19" s="74"/>
      <c r="U19" s="74"/>
    </row>
    <row r="20" spans="2:21" ht="16.899999999999999" customHeight="1" thickTop="1" thickBot="1" x14ac:dyDescent="0.25">
      <c r="B20" s="119"/>
      <c r="C20" s="121"/>
      <c r="D20" s="147"/>
      <c r="E20" s="247"/>
      <c r="G20" s="483" t="s">
        <v>157</v>
      </c>
      <c r="H20" s="483"/>
      <c r="I20" s="328"/>
      <c r="J20" s="21"/>
      <c r="K20" s="329"/>
      <c r="P20" s="140"/>
      <c r="Q20" s="145"/>
      <c r="R20" s="65"/>
      <c r="S20" s="43"/>
    </row>
    <row r="21" spans="2:21" ht="16.899999999999999" customHeight="1" thickTop="1" thickBot="1" x14ac:dyDescent="0.25">
      <c r="B21" s="165"/>
      <c r="C21" s="198" t="s">
        <v>52</v>
      </c>
      <c r="D21" s="230"/>
      <c r="E21" s="251" t="str">
        <f>_xlfn.CONCAT($E$13,"-",C21)</f>
        <v>A1-02</v>
      </c>
      <c r="F21" s="75"/>
      <c r="G21" s="200" t="s">
        <v>135</v>
      </c>
      <c r="H21" s="200"/>
      <c r="I21" s="328">
        <v>1</v>
      </c>
      <c r="J21" s="21">
        <v>1056</v>
      </c>
      <c r="K21" s="21">
        <f>I21*J21</f>
        <v>1056</v>
      </c>
      <c r="L21" s="201"/>
      <c r="M21" s="188">
        <v>1</v>
      </c>
      <c r="N21" s="166">
        <f>1800.5</f>
        <v>1800.5</v>
      </c>
      <c r="O21" s="33">
        <f>M21*N21</f>
        <v>1800.5</v>
      </c>
      <c r="P21" s="189"/>
      <c r="Q21" s="162"/>
      <c r="R21" s="70"/>
      <c r="S21" s="296"/>
      <c r="T21" s="74"/>
      <c r="U21" s="161"/>
    </row>
    <row r="22" spans="2:21" ht="47.25" customHeight="1" thickTop="1" thickBot="1" x14ac:dyDescent="0.25">
      <c r="B22" s="119"/>
      <c r="C22" s="121"/>
      <c r="D22" s="147"/>
      <c r="E22" s="247"/>
      <c r="G22" s="484" t="s">
        <v>154</v>
      </c>
      <c r="H22" s="484"/>
      <c r="I22" s="328"/>
      <c r="J22" s="21"/>
      <c r="K22" s="329"/>
      <c r="P22" s="140"/>
      <c r="Q22" s="145"/>
      <c r="R22" s="65"/>
      <c r="S22" s="43"/>
    </row>
    <row r="23" spans="2:21" ht="16.899999999999999" customHeight="1" thickTop="1" thickBot="1" x14ac:dyDescent="0.25">
      <c r="B23" s="165"/>
      <c r="C23" s="198" t="s">
        <v>53</v>
      </c>
      <c r="D23" s="230"/>
      <c r="E23" s="251" t="str">
        <f>_xlfn.CONCAT($E$13,"-",C23)</f>
        <v>A1-03</v>
      </c>
      <c r="F23" s="75"/>
      <c r="G23" s="200" t="s">
        <v>222</v>
      </c>
      <c r="H23" s="200"/>
      <c r="I23" s="328">
        <v>1</v>
      </c>
      <c r="J23" s="21">
        <v>43</v>
      </c>
      <c r="K23" s="21">
        <f>I23*J23</f>
        <v>43</v>
      </c>
      <c r="L23" s="201"/>
      <c r="M23" s="188"/>
      <c r="N23" s="166">
        <v>59.7</v>
      </c>
      <c r="O23" s="33">
        <f>M23*N23</f>
        <v>0</v>
      </c>
      <c r="P23" s="189"/>
      <c r="Q23" s="162"/>
      <c r="R23" s="70"/>
      <c r="S23" s="296"/>
      <c r="T23" s="74"/>
      <c r="U23" s="161"/>
    </row>
    <row r="24" spans="2:21" ht="16.899999999999999" customHeight="1" thickTop="1" thickBot="1" x14ac:dyDescent="0.25">
      <c r="B24" s="119"/>
      <c r="C24" s="121"/>
      <c r="D24" s="147"/>
      <c r="E24" s="247"/>
      <c r="G24" s="483" t="s">
        <v>223</v>
      </c>
      <c r="H24" s="483"/>
      <c r="I24" s="328"/>
      <c r="J24" s="21"/>
      <c r="K24" s="329"/>
      <c r="P24" s="140"/>
      <c r="Q24" s="145"/>
      <c r="R24" s="65"/>
      <c r="S24" s="43"/>
    </row>
    <row r="25" spans="2:21" ht="16.899999999999999" customHeight="1" thickTop="1" thickBot="1" x14ac:dyDescent="0.25">
      <c r="B25" s="100"/>
      <c r="C25" s="120" t="s">
        <v>54</v>
      </c>
      <c r="D25" s="146"/>
      <c r="E25" s="251" t="str">
        <f>_xlfn.CONCAT($E$13,"-",C25)</f>
        <v>A1-04</v>
      </c>
      <c r="F25" s="50"/>
      <c r="G25" s="86" t="s">
        <v>136</v>
      </c>
      <c r="H25" s="86"/>
      <c r="I25" s="328">
        <v>1</v>
      </c>
      <c r="J25" s="21">
        <v>23</v>
      </c>
      <c r="K25" s="21">
        <f>I25*J25</f>
        <v>23</v>
      </c>
      <c r="L25" s="106"/>
      <c r="M25" s="188">
        <v>1</v>
      </c>
      <c r="N25" s="166">
        <v>7.9</v>
      </c>
      <c r="O25" s="33">
        <f>M25*N25</f>
        <v>7.9</v>
      </c>
      <c r="P25" s="189"/>
      <c r="Q25" s="145"/>
      <c r="R25" s="128"/>
      <c r="S25" s="299"/>
      <c r="T25" s="12"/>
      <c r="U25" s="8"/>
    </row>
    <row r="26" spans="2:21" ht="16.899999999999999" customHeight="1" thickTop="1" thickBot="1" x14ac:dyDescent="0.25">
      <c r="B26" s="119"/>
      <c r="C26" s="121"/>
      <c r="D26" s="147"/>
      <c r="E26" s="247"/>
      <c r="G26" s="483" t="s">
        <v>151</v>
      </c>
      <c r="H26" s="483"/>
      <c r="I26" s="328"/>
      <c r="J26" s="21"/>
      <c r="K26" s="329"/>
      <c r="Q26" s="145"/>
      <c r="R26" s="65"/>
      <c r="S26" s="43"/>
    </row>
    <row r="27" spans="2:21" ht="16.899999999999999" customHeight="1" thickTop="1" thickBot="1" x14ac:dyDescent="0.25">
      <c r="B27" s="100"/>
      <c r="C27" s="120" t="s">
        <v>55</v>
      </c>
      <c r="D27" s="146"/>
      <c r="E27" s="251" t="str">
        <f>_xlfn.CONCAT($E$13,"-",C27)</f>
        <v>A1-05</v>
      </c>
      <c r="F27" s="50"/>
      <c r="G27" s="86" t="s">
        <v>166</v>
      </c>
      <c r="H27" s="86"/>
      <c r="I27" s="328">
        <v>1</v>
      </c>
      <c r="J27" s="21">
        <v>10</v>
      </c>
      <c r="K27" s="21">
        <f>I27*J27</f>
        <v>10</v>
      </c>
      <c r="L27" s="106"/>
      <c r="M27" s="188">
        <v>1</v>
      </c>
      <c r="N27" s="166">
        <v>9.15</v>
      </c>
      <c r="O27" s="33">
        <f>M27*N27</f>
        <v>9.15</v>
      </c>
      <c r="P27" s="189"/>
      <c r="Q27" s="145"/>
      <c r="R27" s="128"/>
      <c r="S27" s="299"/>
      <c r="T27" s="12"/>
      <c r="U27" s="8"/>
    </row>
    <row r="28" spans="2:21" ht="27" customHeight="1" thickTop="1" thickBot="1" x14ac:dyDescent="0.25">
      <c r="B28" s="119"/>
      <c r="C28" s="121"/>
      <c r="D28" s="147"/>
      <c r="E28" s="247"/>
      <c r="G28" s="483" t="s">
        <v>159</v>
      </c>
      <c r="H28" s="483"/>
      <c r="I28" s="328"/>
      <c r="J28" s="21"/>
      <c r="K28" s="329"/>
      <c r="Q28" s="145"/>
      <c r="R28" s="65"/>
      <c r="S28" s="43"/>
    </row>
    <row r="29" spans="2:21" ht="16.899999999999999" customHeight="1" thickTop="1" thickBot="1" x14ac:dyDescent="0.25">
      <c r="B29" s="100"/>
      <c r="C29" s="120" t="s">
        <v>56</v>
      </c>
      <c r="D29" s="146"/>
      <c r="E29" s="251" t="str">
        <f>_xlfn.CONCAT($E$13,"-",C29)</f>
        <v>A1-06</v>
      </c>
      <c r="F29" s="50"/>
      <c r="G29" s="86" t="s">
        <v>152</v>
      </c>
      <c r="H29" s="86"/>
      <c r="I29" s="328">
        <v>1</v>
      </c>
      <c r="J29" s="21">
        <v>20</v>
      </c>
      <c r="K29" s="21">
        <f t="shared" ref="K29" si="0">I29*J29</f>
        <v>20</v>
      </c>
      <c r="L29" s="106"/>
      <c r="M29" s="188">
        <v>1</v>
      </c>
      <c r="N29" s="166">
        <v>10.119999999999999</v>
      </c>
      <c r="O29" s="33">
        <f>M29*N29</f>
        <v>10.119999999999999</v>
      </c>
      <c r="P29" s="189"/>
      <c r="Q29" s="145"/>
      <c r="R29" s="128"/>
      <c r="S29" s="299"/>
      <c r="T29" s="12"/>
      <c r="U29" s="8"/>
    </row>
    <row r="30" spans="2:21" ht="16.899999999999999" customHeight="1" thickTop="1" thickBot="1" x14ac:dyDescent="0.25">
      <c r="B30" s="119"/>
      <c r="C30" s="121"/>
      <c r="D30" s="147"/>
      <c r="E30" s="247"/>
      <c r="G30" s="483" t="s">
        <v>185</v>
      </c>
      <c r="H30" s="483"/>
      <c r="I30" s="328"/>
      <c r="J30" s="21"/>
      <c r="K30" s="329"/>
      <c r="Q30" s="145"/>
      <c r="R30" s="65"/>
      <c r="S30" s="43"/>
    </row>
    <row r="31" spans="2:21" ht="16.899999999999999" customHeight="1" thickTop="1" thickBot="1" x14ac:dyDescent="0.25">
      <c r="B31" s="100"/>
      <c r="C31" s="120" t="s">
        <v>57</v>
      </c>
      <c r="D31" s="146"/>
      <c r="E31" s="251" t="str">
        <f>_xlfn.CONCAT($E$13,"-",C31)</f>
        <v>A1-07</v>
      </c>
      <c r="F31" s="50"/>
      <c r="G31" s="86" t="s">
        <v>165</v>
      </c>
      <c r="H31" s="86"/>
      <c r="I31" s="328">
        <v>1</v>
      </c>
      <c r="J31" s="21">
        <v>6</v>
      </c>
      <c r="K31" s="21">
        <f t="shared" ref="K31" si="1">I31*J31</f>
        <v>6</v>
      </c>
      <c r="L31" s="106"/>
      <c r="M31" s="188">
        <v>1</v>
      </c>
      <c r="N31" s="166">
        <v>4.2</v>
      </c>
      <c r="O31" s="33">
        <f>M31*N31</f>
        <v>4.2</v>
      </c>
      <c r="P31" s="189"/>
      <c r="Q31" s="145"/>
      <c r="R31" s="128"/>
      <c r="S31" s="299"/>
      <c r="T31" s="12"/>
      <c r="U31" s="8"/>
    </row>
    <row r="32" spans="2:21" ht="16.899999999999999" customHeight="1" thickTop="1" thickBot="1" x14ac:dyDescent="0.25">
      <c r="B32" s="100"/>
      <c r="C32" s="120"/>
      <c r="D32" s="146"/>
      <c r="E32"/>
      <c r="I32" s="326"/>
      <c r="J32" s="329"/>
      <c r="K32" s="329"/>
      <c r="Q32" s="145"/>
      <c r="R32" s="128"/>
      <c r="S32" s="299"/>
      <c r="T32" s="12"/>
      <c r="U32" s="8"/>
    </row>
    <row r="33" spans="2:21" ht="16.899999999999999" customHeight="1" thickTop="1" thickBot="1" x14ac:dyDescent="0.25">
      <c r="B33" s="100"/>
      <c r="C33" s="120" t="s">
        <v>58</v>
      </c>
      <c r="D33" s="146"/>
      <c r="E33" s="251" t="str">
        <f>_xlfn.CONCAT($E$13,"-",C33)</f>
        <v>A1-08</v>
      </c>
      <c r="F33" s="50"/>
      <c r="G33" s="86" t="s">
        <v>137</v>
      </c>
      <c r="H33" s="86"/>
      <c r="I33" s="328">
        <v>3</v>
      </c>
      <c r="J33" s="21">
        <v>32</v>
      </c>
      <c r="K33" s="21">
        <f t="shared" ref="K33" si="2">I33*J33</f>
        <v>96</v>
      </c>
      <c r="L33" s="106"/>
      <c r="M33" s="188">
        <v>3</v>
      </c>
      <c r="N33" s="166">
        <v>32.56</v>
      </c>
      <c r="O33" s="33">
        <f>M33*N33</f>
        <v>97.68</v>
      </c>
      <c r="P33" s="189"/>
      <c r="Q33" s="145"/>
      <c r="R33" s="128"/>
      <c r="S33" s="299"/>
      <c r="T33" s="12"/>
      <c r="U33" s="8"/>
    </row>
    <row r="34" spans="2:21" ht="45.75" customHeight="1" thickTop="1" thickBot="1" x14ac:dyDescent="0.25">
      <c r="B34" s="119"/>
      <c r="C34" s="121"/>
      <c r="D34" s="147"/>
      <c r="E34" s="247"/>
      <c r="G34" s="484" t="s">
        <v>162</v>
      </c>
      <c r="H34" s="484"/>
      <c r="I34" s="328"/>
      <c r="J34" s="21"/>
      <c r="K34" s="329"/>
      <c r="Q34" s="145"/>
      <c r="R34" s="65"/>
      <c r="S34" s="43"/>
    </row>
    <row r="35" spans="2:21" ht="16.899999999999999" customHeight="1" thickTop="1" thickBot="1" x14ac:dyDescent="0.25">
      <c r="B35" s="100"/>
      <c r="C35" s="120" t="s">
        <v>59</v>
      </c>
      <c r="D35" s="146"/>
      <c r="E35" s="251" t="str">
        <f>_xlfn.CONCAT($E$13,"-",C35)</f>
        <v>A1-09</v>
      </c>
      <c r="F35" s="50"/>
      <c r="G35" s="86" t="s">
        <v>138</v>
      </c>
      <c r="H35" s="86"/>
      <c r="I35" s="328">
        <v>1</v>
      </c>
      <c r="J35" s="21">
        <v>52</v>
      </c>
      <c r="K35" s="21">
        <f t="shared" ref="K35" si="3">I35*J35</f>
        <v>52</v>
      </c>
      <c r="L35" s="106"/>
      <c r="M35" s="188">
        <v>1</v>
      </c>
      <c r="N35" s="166">
        <v>7.9</v>
      </c>
      <c r="O35" s="33">
        <f>M35*N35</f>
        <v>7.9</v>
      </c>
      <c r="P35" s="189"/>
      <c r="Q35" s="145"/>
      <c r="R35" s="128"/>
      <c r="S35" s="299"/>
      <c r="T35" s="12"/>
      <c r="U35" s="8"/>
    </row>
    <row r="36" spans="2:21" ht="27" customHeight="1" thickTop="1" thickBot="1" x14ac:dyDescent="0.25">
      <c r="B36" s="100"/>
      <c r="C36" s="120"/>
      <c r="D36" s="146"/>
      <c r="E36" s="251"/>
      <c r="F36" s="50"/>
      <c r="G36" s="484" t="s">
        <v>153</v>
      </c>
      <c r="H36" s="484"/>
      <c r="I36" s="328"/>
      <c r="J36" s="21"/>
      <c r="K36" s="21"/>
      <c r="L36" s="106"/>
      <c r="Q36" s="145"/>
      <c r="R36" s="128"/>
      <c r="S36" s="299"/>
      <c r="T36" s="12"/>
      <c r="U36" s="8"/>
    </row>
    <row r="37" spans="2:21" ht="16.899999999999999" customHeight="1" thickTop="1" thickBot="1" x14ac:dyDescent="0.25">
      <c r="B37" s="100"/>
      <c r="C37" s="120" t="s">
        <v>60</v>
      </c>
      <c r="D37" s="146"/>
      <c r="E37" s="251" t="str">
        <f>_xlfn.CONCAT($E$13,"-",C37)</f>
        <v>A1-10</v>
      </c>
      <c r="F37" s="50"/>
      <c r="G37" s="86" t="s">
        <v>139</v>
      </c>
      <c r="H37" s="86"/>
      <c r="I37" s="328">
        <v>1</v>
      </c>
      <c r="J37" s="21">
        <v>40</v>
      </c>
      <c r="K37" s="21">
        <f>I37*J37</f>
        <v>40</v>
      </c>
      <c r="L37" s="106"/>
      <c r="M37" s="188"/>
      <c r="N37" s="166"/>
      <c r="O37" s="33">
        <f>M37*N37</f>
        <v>0</v>
      </c>
      <c r="P37" s="189"/>
      <c r="Q37" s="145"/>
      <c r="R37" s="128"/>
      <c r="S37" s="299"/>
      <c r="T37" s="12"/>
      <c r="U37" s="8"/>
    </row>
    <row r="38" spans="2:21" ht="16.899999999999999" customHeight="1" thickTop="1" thickBot="1" x14ac:dyDescent="0.25">
      <c r="B38" s="100"/>
      <c r="C38" s="120"/>
      <c r="D38" s="146"/>
      <c r="E38"/>
      <c r="I38" s="326"/>
      <c r="J38" s="329"/>
      <c r="K38" s="329"/>
      <c r="Q38" s="145"/>
      <c r="R38" s="128"/>
      <c r="S38" s="299"/>
      <c r="T38" s="12"/>
      <c r="U38" s="8"/>
    </row>
    <row r="39" spans="2:21" ht="16.899999999999999" customHeight="1" thickTop="1" thickBot="1" x14ac:dyDescent="0.25">
      <c r="B39" s="119"/>
      <c r="C39" s="120" t="s">
        <v>61</v>
      </c>
      <c r="D39" s="147"/>
      <c r="E39" s="251" t="str">
        <f>_xlfn.CONCAT($E$13,"-",C39)</f>
        <v>A1-11</v>
      </c>
      <c r="G39" s="86" t="s">
        <v>146</v>
      </c>
      <c r="H39" s="15"/>
      <c r="I39" s="328">
        <v>1</v>
      </c>
      <c r="J39" s="21">
        <v>4</v>
      </c>
      <c r="K39" s="21">
        <f>I39*J39</f>
        <v>4</v>
      </c>
      <c r="M39" s="188"/>
      <c r="N39" s="166"/>
      <c r="O39" s="33">
        <f>M39*N39</f>
        <v>0</v>
      </c>
      <c r="P39" s="189"/>
      <c r="Q39" s="145"/>
      <c r="R39" s="65"/>
      <c r="S39" s="43"/>
    </row>
    <row r="40" spans="2:21" ht="16.899999999999999" customHeight="1" thickTop="1" x14ac:dyDescent="0.2">
      <c r="B40" s="119"/>
      <c r="C40" s="120"/>
      <c r="D40" s="147"/>
      <c r="E40" s="251"/>
      <c r="G40" s="86"/>
      <c r="H40" s="15"/>
      <c r="I40" s="233"/>
      <c r="J40" s="21"/>
      <c r="K40" s="21"/>
      <c r="Q40" s="145"/>
      <c r="R40" s="65"/>
      <c r="S40" s="43"/>
    </row>
    <row r="41" spans="2:21" ht="3.75" customHeight="1" x14ac:dyDescent="0.2">
      <c r="B41" s="119"/>
      <c r="C41" s="121"/>
      <c r="D41" s="146"/>
      <c r="E41" s="276"/>
      <c r="F41" s="41"/>
      <c r="G41" s="277"/>
      <c r="H41" s="277"/>
      <c r="I41" s="40"/>
      <c r="J41" s="278"/>
      <c r="K41" s="278"/>
      <c r="L41" s="279"/>
      <c r="M41" s="43"/>
      <c r="N41" s="43"/>
      <c r="O41" s="43"/>
      <c r="P41" s="43"/>
      <c r="Q41" s="145"/>
      <c r="R41" s="65"/>
      <c r="S41" s="43"/>
    </row>
    <row r="42" spans="2:21" x14ac:dyDescent="0.2">
      <c r="B42" s="119"/>
      <c r="C42" s="121"/>
      <c r="D42" s="268"/>
      <c r="E42" s="269"/>
      <c r="F42" s="270"/>
      <c r="G42" s="271"/>
      <c r="H42" s="271"/>
      <c r="I42" s="272"/>
      <c r="J42" s="273"/>
      <c r="K42" s="273"/>
      <c r="L42" s="274"/>
      <c r="M42" s="275"/>
      <c r="N42" s="275"/>
      <c r="O42" s="275"/>
      <c r="P42" s="275"/>
      <c r="Q42" s="275"/>
      <c r="R42" s="65"/>
      <c r="S42" s="43"/>
    </row>
    <row r="43" spans="2:21" x14ac:dyDescent="0.2">
      <c r="C43" s="14"/>
      <c r="D43" s="14"/>
      <c r="J43" s="21"/>
    </row>
    <row r="44" spans="2:21" hidden="1" x14ac:dyDescent="0.2">
      <c r="B44" s="129"/>
      <c r="C44" s="121"/>
      <c r="D44" s="121"/>
      <c r="E44" s="267"/>
      <c r="F44" s="129"/>
      <c r="G44" s="129"/>
      <c r="H44" s="129"/>
      <c r="I44" s="129"/>
      <c r="J44" s="79"/>
      <c r="K44" s="129"/>
      <c r="L44" s="129"/>
      <c r="M44" s="129"/>
      <c r="N44" s="129"/>
      <c r="O44" s="129"/>
      <c r="P44" s="129"/>
      <c r="Q44" s="129"/>
      <c r="R44" s="129"/>
    </row>
    <row r="45" spans="2:21" ht="27.75" hidden="1" x14ac:dyDescent="0.2">
      <c r="B45" s="119"/>
      <c r="C45" s="119"/>
      <c r="D45" s="119"/>
      <c r="E45" s="264" t="s">
        <v>80</v>
      </c>
      <c r="F45" s="61"/>
      <c r="G45" s="67" t="s">
        <v>164</v>
      </c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65"/>
      <c r="S45" s="43"/>
      <c r="T45" s="8"/>
      <c r="U45" s="8"/>
    </row>
    <row r="46" spans="2:21" hidden="1" x14ac:dyDescent="0.2">
      <c r="B46" s="119"/>
      <c r="C46" s="119"/>
      <c r="D46" s="119"/>
      <c r="E46" s="263"/>
      <c r="F46" s="66"/>
      <c r="G46" s="98"/>
      <c r="H46" s="98"/>
      <c r="I46" s="68"/>
      <c r="J46" s="68"/>
      <c r="K46" s="69"/>
      <c r="L46" s="104"/>
      <c r="M46" s="70"/>
      <c r="N46" s="70"/>
      <c r="O46" s="70"/>
      <c r="P46" s="70"/>
      <c r="Q46" s="70"/>
      <c r="R46" s="65"/>
      <c r="S46" s="43"/>
      <c r="T46" s="8"/>
      <c r="U46" s="8"/>
    </row>
    <row r="47" spans="2:21" hidden="1" x14ac:dyDescent="0.2">
      <c r="B47" s="119"/>
      <c r="C47" s="119"/>
      <c r="D47" s="143"/>
      <c r="E47" s="248"/>
      <c r="F47" s="122"/>
      <c r="G47" s="97"/>
      <c r="H47" s="97"/>
      <c r="I47" s="123"/>
      <c r="J47" s="123"/>
      <c r="K47" s="124"/>
      <c r="L47" s="125"/>
      <c r="M47" s="126"/>
      <c r="N47" s="126"/>
      <c r="O47" s="126"/>
      <c r="P47" s="126"/>
      <c r="Q47" s="144"/>
      <c r="R47" s="65"/>
      <c r="S47" s="43"/>
    </row>
    <row r="48" spans="2:21" hidden="1" x14ac:dyDescent="0.2">
      <c r="B48" s="119"/>
      <c r="C48" s="119"/>
      <c r="D48" s="96"/>
      <c r="E48" s="249" t="s">
        <v>122</v>
      </c>
      <c r="F48" s="238"/>
      <c r="G48" s="238"/>
      <c r="H48" s="238"/>
      <c r="I48" s="238"/>
      <c r="J48" s="238"/>
      <c r="K48" s="238"/>
      <c r="L48" s="108"/>
      <c r="M48" s="239" t="s">
        <v>123</v>
      </c>
      <c r="N48" s="239"/>
      <c r="O48" s="239"/>
      <c r="P48" s="239"/>
      <c r="Q48" s="145"/>
      <c r="R48" s="65"/>
      <c r="S48" s="43"/>
    </row>
    <row r="49" spans="2:21" hidden="1" x14ac:dyDescent="0.2">
      <c r="B49" s="216"/>
      <c r="C49" s="216"/>
      <c r="D49" s="217"/>
      <c r="E49" s="250" t="s">
        <v>119</v>
      </c>
      <c r="F49" s="218"/>
      <c r="G49" s="219" t="s">
        <v>120</v>
      </c>
      <c r="H49" s="219"/>
      <c r="I49" s="218" t="s">
        <v>0</v>
      </c>
      <c r="J49" s="218" t="s">
        <v>90</v>
      </c>
      <c r="K49" s="218" t="s">
        <v>94</v>
      </c>
      <c r="L49" s="220"/>
      <c r="M49" s="218" t="s">
        <v>0</v>
      </c>
      <c r="N49" s="218" t="s">
        <v>90</v>
      </c>
      <c r="O49" s="218" t="s">
        <v>94</v>
      </c>
      <c r="P49" s="218" t="s">
        <v>91</v>
      </c>
      <c r="Q49" s="221"/>
      <c r="R49" s="222"/>
      <c r="S49" s="298"/>
      <c r="T49" s="223"/>
      <c r="U49" s="223"/>
    </row>
    <row r="50" spans="2:21" ht="13.5" hidden="1" thickBot="1" x14ac:dyDescent="0.25">
      <c r="B50" s="119"/>
      <c r="C50" s="119"/>
      <c r="D50" s="96"/>
      <c r="F50" s="41"/>
      <c r="G50" s="99"/>
      <c r="H50" s="99"/>
      <c r="I50" s="40"/>
      <c r="J50" s="40"/>
      <c r="K50" s="42"/>
      <c r="L50" s="105"/>
      <c r="M50" s="43"/>
      <c r="N50" s="43"/>
      <c r="O50" s="43"/>
      <c r="P50" s="43"/>
      <c r="Q50" s="145"/>
      <c r="R50" s="65"/>
      <c r="S50" s="43"/>
      <c r="T50" s="8"/>
    </row>
    <row r="51" spans="2:21" ht="16.899999999999999" hidden="1" customHeight="1" thickTop="1" thickBot="1" x14ac:dyDescent="0.25">
      <c r="B51" s="165"/>
      <c r="C51" s="198" t="s">
        <v>51</v>
      </c>
      <c r="D51" s="230"/>
      <c r="E51" s="251" t="str">
        <f>_xlfn.CONCAT($E$45,"-",C51)</f>
        <v>A2-01</v>
      </c>
      <c r="F51" s="75"/>
      <c r="G51" s="200" t="s">
        <v>140</v>
      </c>
      <c r="H51" s="200"/>
      <c r="I51" s="325">
        <v>1</v>
      </c>
      <c r="J51" s="323">
        <v>20</v>
      </c>
      <c r="K51" s="323">
        <f>I51*J51</f>
        <v>20</v>
      </c>
      <c r="L51" s="201"/>
      <c r="M51" s="188"/>
      <c r="N51" s="166"/>
      <c r="O51" s="33">
        <f>M51*N51</f>
        <v>0</v>
      </c>
      <c r="P51" s="189"/>
      <c r="Q51" s="162"/>
      <c r="R51" s="70"/>
      <c r="S51" s="296"/>
      <c r="T51" s="74"/>
      <c r="U51" s="74"/>
    </row>
    <row r="52" spans="2:21" ht="16.899999999999999" hidden="1" customHeight="1" thickTop="1" thickBot="1" x14ac:dyDescent="0.25">
      <c r="B52" s="165"/>
      <c r="C52" s="198"/>
      <c r="D52" s="230"/>
      <c r="E52"/>
      <c r="G52" s="484" t="s">
        <v>183</v>
      </c>
      <c r="H52" s="484"/>
      <c r="I52" s="326"/>
      <c r="J52" s="324"/>
      <c r="K52" s="324"/>
      <c r="Q52" s="162"/>
      <c r="R52" s="70"/>
      <c r="S52" s="296"/>
      <c r="T52" s="74"/>
      <c r="U52" s="74"/>
    </row>
    <row r="53" spans="2:21" ht="16.899999999999999" hidden="1" customHeight="1" thickTop="1" thickBot="1" x14ac:dyDescent="0.25">
      <c r="B53" s="165"/>
      <c r="C53" s="198" t="s">
        <v>52</v>
      </c>
      <c r="D53" s="230"/>
      <c r="E53" s="251" t="str">
        <f>_xlfn.CONCAT($E$45,"-",C53)</f>
        <v>A2-02</v>
      </c>
      <c r="F53" s="75"/>
      <c r="G53" s="200" t="s">
        <v>141</v>
      </c>
      <c r="H53" s="200"/>
      <c r="I53" s="325">
        <v>2</v>
      </c>
      <c r="J53" s="323">
        <v>20</v>
      </c>
      <c r="K53" s="323">
        <f>I53*J53</f>
        <v>40</v>
      </c>
      <c r="L53" s="201"/>
      <c r="M53" s="188"/>
      <c r="N53" s="166"/>
      <c r="O53" s="33">
        <f>M53*N53</f>
        <v>0</v>
      </c>
      <c r="P53" s="189"/>
      <c r="Q53" s="162"/>
      <c r="R53" s="70"/>
      <c r="S53" s="296"/>
      <c r="T53" s="74"/>
      <c r="U53" s="74"/>
    </row>
    <row r="54" spans="2:21" ht="16.899999999999999" hidden="1" customHeight="1" thickTop="1" thickBot="1" x14ac:dyDescent="0.25">
      <c r="B54" s="165"/>
      <c r="C54" s="198"/>
      <c r="D54" s="230"/>
      <c r="E54"/>
      <c r="G54" s="484" t="s">
        <v>183</v>
      </c>
      <c r="H54" s="484"/>
      <c r="I54" s="326"/>
      <c r="J54" s="324"/>
      <c r="K54" s="324"/>
      <c r="Q54" s="162"/>
      <c r="R54" s="70"/>
      <c r="S54" s="296"/>
      <c r="T54" s="74"/>
      <c r="U54" s="74"/>
    </row>
    <row r="55" spans="2:21" ht="16.899999999999999" hidden="1" customHeight="1" thickTop="1" thickBot="1" x14ac:dyDescent="0.25">
      <c r="B55" s="165"/>
      <c r="C55" s="198" t="s">
        <v>53</v>
      </c>
      <c r="D55" s="230"/>
      <c r="E55" s="251" t="str">
        <f>_xlfn.CONCAT($E$45,"-",C55)</f>
        <v>A2-03</v>
      </c>
      <c r="F55" s="75"/>
      <c r="G55" s="200" t="s">
        <v>182</v>
      </c>
      <c r="H55" s="200"/>
      <c r="I55" s="325">
        <v>1</v>
      </c>
      <c r="J55" s="323">
        <v>35</v>
      </c>
      <c r="K55" s="323">
        <f>I55*J55</f>
        <v>35</v>
      </c>
      <c r="L55" s="201"/>
      <c r="M55" s="188"/>
      <c r="N55" s="166"/>
      <c r="O55" s="33">
        <f>M55*N55</f>
        <v>0</v>
      </c>
      <c r="P55" s="189"/>
      <c r="Q55" s="162"/>
      <c r="R55" s="70"/>
      <c r="S55" s="296"/>
      <c r="T55" s="74"/>
      <c r="U55" s="74"/>
    </row>
    <row r="56" spans="2:21" ht="16.899999999999999" hidden="1" customHeight="1" thickTop="1" thickBot="1" x14ac:dyDescent="0.25">
      <c r="B56" s="165"/>
      <c r="C56" s="198"/>
      <c r="D56" s="230"/>
      <c r="E56"/>
      <c r="G56" s="484" t="s">
        <v>183</v>
      </c>
      <c r="H56" s="484"/>
      <c r="I56" s="326"/>
      <c r="J56" s="324"/>
      <c r="K56" s="324"/>
      <c r="Q56" s="162"/>
      <c r="R56" s="70"/>
      <c r="S56" s="296"/>
      <c r="T56" s="74"/>
      <c r="U56" s="74"/>
    </row>
    <row r="57" spans="2:21" ht="16.899999999999999" hidden="1" customHeight="1" thickTop="1" thickBot="1" x14ac:dyDescent="0.25">
      <c r="B57" s="165"/>
      <c r="C57" s="198" t="s">
        <v>54</v>
      </c>
      <c r="D57" s="230"/>
      <c r="E57" s="251" t="str">
        <f>_xlfn.CONCAT($E$45,"-",C57)</f>
        <v>A2-04</v>
      </c>
      <c r="F57" s="75"/>
      <c r="G57" s="200" t="s">
        <v>142</v>
      </c>
      <c r="H57" s="200"/>
      <c r="I57" s="325">
        <v>1</v>
      </c>
      <c r="J57" s="323">
        <v>25</v>
      </c>
      <c r="K57" s="323">
        <f>I57*J57</f>
        <v>25</v>
      </c>
      <c r="L57" s="201"/>
      <c r="M57" s="188"/>
      <c r="N57" s="166"/>
      <c r="O57" s="33">
        <f>M57*N57</f>
        <v>0</v>
      </c>
      <c r="P57" s="189"/>
      <c r="Q57" s="162"/>
      <c r="R57" s="70"/>
      <c r="S57" s="296"/>
      <c r="T57" s="74"/>
      <c r="U57" s="74"/>
    </row>
    <row r="58" spans="2:21" ht="16.899999999999999" hidden="1" customHeight="1" thickTop="1" thickBot="1" x14ac:dyDescent="0.25">
      <c r="B58" s="165"/>
      <c r="C58" s="198"/>
      <c r="D58" s="230"/>
      <c r="E58"/>
      <c r="G58" s="484" t="s">
        <v>183</v>
      </c>
      <c r="H58" s="484"/>
      <c r="I58" s="326"/>
      <c r="J58" s="324"/>
      <c r="K58" s="324"/>
      <c r="Q58" s="162"/>
      <c r="R58" s="70"/>
      <c r="S58" s="296"/>
      <c r="T58" s="74"/>
      <c r="U58" s="74"/>
    </row>
    <row r="59" spans="2:21" ht="16.899999999999999" hidden="1" customHeight="1" thickTop="1" thickBot="1" x14ac:dyDescent="0.25">
      <c r="B59" s="100"/>
      <c r="C59" s="120" t="s">
        <v>55</v>
      </c>
      <c r="D59" s="146"/>
      <c r="E59" s="252" t="str">
        <f>_xlfn.CONCAT($E$45,"-",C59)</f>
        <v>A2-05</v>
      </c>
      <c r="F59" s="50"/>
      <c r="G59" s="200" t="s">
        <v>143</v>
      </c>
      <c r="H59" s="86"/>
      <c r="I59" s="325">
        <v>1</v>
      </c>
      <c r="J59" s="323">
        <v>105</v>
      </c>
      <c r="K59" s="323">
        <f t="shared" ref="K59" si="4">I59*J59</f>
        <v>105</v>
      </c>
      <c r="L59" s="106"/>
      <c r="M59" s="188"/>
      <c r="N59" s="166"/>
      <c r="O59" s="33">
        <f>M59*N59</f>
        <v>0</v>
      </c>
      <c r="P59" s="189"/>
      <c r="Q59" s="145"/>
      <c r="R59" s="128"/>
      <c r="S59" s="299"/>
      <c r="T59" s="12"/>
      <c r="U59" s="8"/>
    </row>
    <row r="60" spans="2:21" ht="24.6" hidden="1" customHeight="1" thickTop="1" thickBot="1" x14ac:dyDescent="0.25">
      <c r="B60" s="100"/>
      <c r="C60" s="120"/>
      <c r="D60" s="146"/>
      <c r="E60" s="252"/>
      <c r="F60" s="50"/>
      <c r="G60" s="484" t="s">
        <v>149</v>
      </c>
      <c r="H60" s="484"/>
      <c r="I60" s="325"/>
      <c r="J60" s="323"/>
      <c r="K60" s="323"/>
      <c r="L60" s="106"/>
      <c r="Q60" s="145"/>
      <c r="R60" s="128"/>
      <c r="S60" s="299"/>
      <c r="T60" s="12"/>
      <c r="U60" s="8"/>
    </row>
    <row r="61" spans="2:21" ht="16.899999999999999" hidden="1" customHeight="1" thickTop="1" thickBot="1" x14ac:dyDescent="0.25">
      <c r="B61" s="100"/>
      <c r="C61" s="120" t="s">
        <v>56</v>
      </c>
      <c r="D61" s="146"/>
      <c r="E61" s="252" t="str">
        <f>_xlfn.CONCAT($E$45,"-",C61)</f>
        <v>A2-06</v>
      </c>
      <c r="F61" s="50"/>
      <c r="G61" s="200" t="s">
        <v>12</v>
      </c>
      <c r="H61" s="200"/>
      <c r="I61" s="325">
        <v>1</v>
      </c>
      <c r="J61" s="323">
        <v>6</v>
      </c>
      <c r="K61" s="323">
        <f t="shared" ref="K61" si="5">I61*J61</f>
        <v>6</v>
      </c>
      <c r="L61" s="106"/>
      <c r="M61" s="188"/>
      <c r="N61" s="166"/>
      <c r="O61" s="33">
        <f>M61*N61</f>
        <v>0</v>
      </c>
      <c r="P61" s="189"/>
      <c r="Q61" s="145"/>
      <c r="R61" s="128"/>
      <c r="S61" s="299"/>
      <c r="T61" s="12"/>
      <c r="U61" s="8"/>
    </row>
    <row r="62" spans="2:21" ht="16.899999999999999" hidden="1" customHeight="1" thickTop="1" thickBot="1" x14ac:dyDescent="0.25">
      <c r="B62" s="100"/>
      <c r="C62" s="120"/>
      <c r="D62" s="146"/>
      <c r="E62" s="252"/>
      <c r="F62" s="50"/>
      <c r="G62" s="484" t="s">
        <v>184</v>
      </c>
      <c r="H62" s="484"/>
      <c r="I62" s="325" t="s">
        <v>129</v>
      </c>
      <c r="J62" s="323"/>
      <c r="K62" s="323"/>
      <c r="L62" s="106"/>
      <c r="Q62" s="145"/>
      <c r="R62" s="128"/>
      <c r="S62" s="299"/>
      <c r="T62" s="12"/>
      <c r="U62" s="8"/>
    </row>
    <row r="63" spans="2:21" ht="16.899999999999999" hidden="1" customHeight="1" thickTop="1" thickBot="1" x14ac:dyDescent="0.25">
      <c r="B63" s="100"/>
      <c r="C63" s="120" t="s">
        <v>57</v>
      </c>
      <c r="D63" s="146"/>
      <c r="E63" s="252" t="str">
        <f>_xlfn.CONCAT($E$45,"-",C63)</f>
        <v>A2-07</v>
      </c>
      <c r="F63" s="50"/>
      <c r="G63" s="200" t="s">
        <v>144</v>
      </c>
      <c r="H63" s="200"/>
      <c r="I63" s="325">
        <v>1</v>
      </c>
      <c r="J63" s="323">
        <v>3.5</v>
      </c>
      <c r="K63" s="323">
        <f t="shared" ref="K63" si="6">I63*J63</f>
        <v>3.5</v>
      </c>
      <c r="L63" s="106"/>
      <c r="M63" s="188"/>
      <c r="N63" s="166"/>
      <c r="O63" s="33">
        <f>M63*N63</f>
        <v>0</v>
      </c>
      <c r="P63" s="189"/>
      <c r="Q63" s="145"/>
      <c r="R63" s="128"/>
      <c r="S63" s="299"/>
      <c r="T63" s="12"/>
      <c r="U63" s="8"/>
    </row>
    <row r="64" spans="2:21" ht="16.899999999999999" hidden="1" customHeight="1" thickTop="1" thickBot="1" x14ac:dyDescent="0.25">
      <c r="B64" s="119"/>
      <c r="C64" s="121"/>
      <c r="D64" s="147"/>
      <c r="E64" s="247"/>
      <c r="G64" s="484" t="s">
        <v>147</v>
      </c>
      <c r="H64" s="484"/>
      <c r="I64" s="325"/>
      <c r="J64" s="323"/>
      <c r="K64" s="323" t="s">
        <v>129</v>
      </c>
      <c r="Q64" s="145"/>
      <c r="R64" s="65"/>
      <c r="S64" s="43"/>
    </row>
    <row r="65" spans="2:21" ht="16.899999999999999" hidden="1" customHeight="1" thickTop="1" thickBot="1" x14ac:dyDescent="0.25">
      <c r="B65" s="100"/>
      <c r="C65" s="120" t="s">
        <v>58</v>
      </c>
      <c r="D65" s="146"/>
      <c r="E65" s="252" t="str">
        <f>_xlfn.CONCAT($E$45,"-",C65)</f>
        <v>A2-08</v>
      </c>
      <c r="F65" s="50"/>
      <c r="G65" s="200" t="s">
        <v>145</v>
      </c>
      <c r="H65" s="200"/>
      <c r="I65" s="325">
        <v>3</v>
      </c>
      <c r="J65" s="323">
        <v>8</v>
      </c>
      <c r="K65" s="323">
        <f t="shared" ref="K65" si="7">I65*J65</f>
        <v>24</v>
      </c>
      <c r="L65" s="106"/>
      <c r="M65" s="188"/>
      <c r="N65" s="166"/>
      <c r="O65" s="33">
        <f>M65*N65</f>
        <v>0</v>
      </c>
      <c r="P65" s="189"/>
      <c r="Q65" s="145"/>
      <c r="R65" s="128"/>
      <c r="S65" s="299"/>
      <c r="T65" s="12"/>
      <c r="U65" s="8"/>
    </row>
    <row r="66" spans="2:21" ht="16.899999999999999" hidden="1" customHeight="1" thickTop="1" thickBot="1" x14ac:dyDescent="0.25">
      <c r="B66" s="119"/>
      <c r="C66" s="120"/>
      <c r="D66" s="147"/>
      <c r="E66" s="247"/>
      <c r="G66" s="484" t="s">
        <v>148</v>
      </c>
      <c r="H66" s="484"/>
      <c r="I66" s="325"/>
      <c r="J66" s="323"/>
      <c r="K66" s="323"/>
      <c r="P66" s="140"/>
      <c r="Q66" s="145"/>
      <c r="R66" s="65"/>
      <c r="S66" s="43"/>
    </row>
    <row r="67" spans="2:21" ht="16.899999999999999" hidden="1" customHeight="1" thickTop="1" thickBot="1" x14ac:dyDescent="0.25">
      <c r="B67" s="100"/>
      <c r="C67" s="120" t="s">
        <v>59</v>
      </c>
      <c r="D67" s="146"/>
      <c r="E67" s="252" t="str">
        <f>_xlfn.CONCAT($E$45,"-",C67)</f>
        <v>A2-09</v>
      </c>
      <c r="F67" s="50"/>
      <c r="G67" s="200" t="s">
        <v>39</v>
      </c>
      <c r="H67" s="200"/>
      <c r="I67" s="325">
        <v>1</v>
      </c>
      <c r="J67" s="323">
        <v>4</v>
      </c>
      <c r="K67" s="323">
        <f>I67*J67</f>
        <v>4</v>
      </c>
      <c r="L67" s="106"/>
      <c r="M67" s="188"/>
      <c r="N67" s="166"/>
      <c r="O67" s="33">
        <f>M67*N67</f>
        <v>0</v>
      </c>
      <c r="P67" s="189"/>
      <c r="Q67" s="145"/>
      <c r="R67" s="128"/>
      <c r="S67" s="299"/>
      <c r="T67" s="12"/>
      <c r="U67" s="8"/>
    </row>
    <row r="68" spans="2:21" ht="21.6" hidden="1" customHeight="1" thickTop="1" thickBot="1" x14ac:dyDescent="0.25">
      <c r="B68" s="100"/>
      <c r="C68" s="120"/>
      <c r="D68" s="146"/>
      <c r="E68" s="252"/>
      <c r="F68" s="50"/>
      <c r="G68" s="484" t="s">
        <v>155</v>
      </c>
      <c r="H68" s="484"/>
      <c r="I68" s="325"/>
      <c r="J68" s="323"/>
      <c r="K68" s="323"/>
      <c r="L68" s="106"/>
      <c r="P68" s="140"/>
      <c r="Q68" s="145"/>
      <c r="R68" s="128"/>
      <c r="S68" s="299"/>
      <c r="T68" s="12"/>
      <c r="U68" s="8"/>
    </row>
    <row r="69" spans="2:21" ht="16.899999999999999" hidden="1" customHeight="1" thickTop="1" x14ac:dyDescent="0.2">
      <c r="B69" s="100"/>
      <c r="C69" s="120" t="s">
        <v>60</v>
      </c>
      <c r="D69" s="146"/>
      <c r="E69" s="252" t="str">
        <f>_xlfn.CONCAT($E$45,"-",C69)</f>
        <v>A2-10</v>
      </c>
      <c r="F69" s="50"/>
      <c r="G69" s="303" t="s">
        <v>146</v>
      </c>
      <c r="H69" s="200"/>
      <c r="I69" s="327">
        <v>1</v>
      </c>
      <c r="J69" s="323">
        <v>4</v>
      </c>
      <c r="K69" s="323">
        <f>I69*J69</f>
        <v>4</v>
      </c>
      <c r="L69" s="106"/>
      <c r="M69" s="290"/>
      <c r="N69" s="291"/>
      <c r="O69" s="292">
        <f>M69*N69</f>
        <v>0</v>
      </c>
      <c r="P69" s="293"/>
      <c r="Q69" s="145"/>
      <c r="R69" s="128"/>
      <c r="S69" s="299"/>
      <c r="T69" s="12"/>
      <c r="U69" s="8"/>
    </row>
    <row r="70" spans="2:21" ht="16.899999999999999" hidden="1" customHeight="1" x14ac:dyDescent="0.2">
      <c r="B70" s="100"/>
      <c r="C70" s="120"/>
      <c r="D70" s="146"/>
      <c r="E70" s="252"/>
      <c r="F70" s="50"/>
      <c r="G70" s="303"/>
      <c r="H70" s="200"/>
      <c r="I70" s="259"/>
      <c r="J70" s="117"/>
      <c r="K70" s="117"/>
      <c r="L70" s="106"/>
      <c r="Q70" s="145"/>
      <c r="R70" s="128"/>
      <c r="S70" s="299"/>
      <c r="T70" s="12"/>
      <c r="U70" s="8"/>
    </row>
    <row r="71" spans="2:21" ht="5.25" hidden="1" customHeight="1" x14ac:dyDescent="0.2">
      <c r="B71" s="100"/>
      <c r="C71" s="120"/>
      <c r="D71" s="295"/>
      <c r="E71" s="280"/>
      <c r="F71" s="281"/>
      <c r="G71" s="282"/>
      <c r="H71" s="282"/>
      <c r="I71" s="283"/>
      <c r="J71" s="284"/>
      <c r="K71" s="284"/>
      <c r="L71" s="285"/>
      <c r="M71" s="286"/>
      <c r="N71" s="287"/>
      <c r="O71" s="288"/>
      <c r="P71" s="294"/>
      <c r="Q71" s="148"/>
      <c r="R71" s="128"/>
      <c r="S71" s="299"/>
      <c r="T71" s="12"/>
      <c r="U71" s="8"/>
    </row>
    <row r="72" spans="2:21" ht="14.45" hidden="1" customHeight="1" x14ac:dyDescent="0.2">
      <c r="B72" s="119"/>
      <c r="C72" s="81"/>
      <c r="D72" s="81"/>
      <c r="E72" s="263"/>
      <c r="F72" s="61"/>
      <c r="G72" s="98"/>
      <c r="H72" s="98"/>
      <c r="I72" s="63"/>
      <c r="J72" s="63"/>
      <c r="K72" s="64"/>
      <c r="L72" s="103"/>
      <c r="M72" s="65"/>
      <c r="N72" s="65"/>
      <c r="O72" s="65"/>
      <c r="P72" s="65"/>
      <c r="Q72" s="65"/>
      <c r="R72" s="65"/>
      <c r="S72" s="43"/>
      <c r="T72" s="8"/>
      <c r="U72" s="8"/>
    </row>
    <row r="73" spans="2:21" x14ac:dyDescent="0.2">
      <c r="C73" s="14"/>
      <c r="D73" s="14"/>
    </row>
    <row r="74" spans="2:21" x14ac:dyDescent="0.2">
      <c r="B74" s="129"/>
      <c r="C74" s="121"/>
      <c r="D74" s="121"/>
      <c r="E74" s="267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</row>
    <row r="75" spans="2:21" ht="27.75" x14ac:dyDescent="0.2">
      <c r="B75" s="150"/>
      <c r="C75" s="151"/>
      <c r="D75" s="151"/>
      <c r="E75" s="265" t="s">
        <v>81</v>
      </c>
      <c r="F75" s="153"/>
      <c r="G75" s="67" t="s">
        <v>97</v>
      </c>
      <c r="H75" s="240"/>
      <c r="I75" s="241"/>
      <c r="J75" s="241"/>
      <c r="K75" s="241"/>
      <c r="L75" s="241"/>
      <c r="M75" s="241"/>
      <c r="N75" s="241"/>
      <c r="O75" s="241"/>
      <c r="P75" s="241"/>
      <c r="Q75" s="149"/>
      <c r="R75" s="149"/>
      <c r="S75" s="300"/>
      <c r="T75" s="60"/>
      <c r="U75" s="60"/>
    </row>
    <row r="76" spans="2:21" x14ac:dyDescent="0.2">
      <c r="B76" s="150"/>
      <c r="C76" s="151"/>
      <c r="D76" s="151"/>
      <c r="E76" s="266"/>
      <c r="F76" s="153"/>
      <c r="G76" s="98"/>
      <c r="H76" s="154"/>
      <c r="I76" s="155"/>
      <c r="J76" s="149"/>
      <c r="K76" s="149"/>
      <c r="L76" s="156"/>
      <c r="M76" s="149"/>
      <c r="N76" s="149"/>
      <c r="O76" s="149"/>
      <c r="P76" s="149"/>
      <c r="Q76" s="149"/>
      <c r="R76" s="149"/>
      <c r="S76" s="300"/>
      <c r="T76" s="60"/>
      <c r="U76" s="60"/>
    </row>
    <row r="77" spans="2:21" x14ac:dyDescent="0.2">
      <c r="B77" s="150"/>
      <c r="C77" s="151"/>
      <c r="D77" s="163"/>
      <c r="E77" s="253"/>
      <c r="F77" s="111"/>
      <c r="G77" s="115"/>
      <c r="H77" s="115"/>
      <c r="I77" s="112"/>
      <c r="J77" s="113"/>
      <c r="K77" s="113"/>
      <c r="L77" s="114"/>
      <c r="M77" s="113"/>
      <c r="N77" s="113"/>
      <c r="O77" s="113"/>
      <c r="P77" s="113"/>
      <c r="Q77" s="164"/>
      <c r="R77" s="149"/>
      <c r="S77" s="300"/>
      <c r="T77" s="60"/>
      <c r="U77" s="60"/>
    </row>
    <row r="78" spans="2:21" x14ac:dyDescent="0.2">
      <c r="B78" s="119"/>
      <c r="C78" s="119"/>
      <c r="D78" s="96"/>
      <c r="E78" s="249" t="s">
        <v>122</v>
      </c>
      <c r="F78" s="238"/>
      <c r="G78" s="238"/>
      <c r="H78" s="238"/>
      <c r="I78" s="238"/>
      <c r="J78" s="238"/>
      <c r="K78" s="238"/>
      <c r="L78" s="108"/>
      <c r="M78" s="239" t="s">
        <v>123</v>
      </c>
      <c r="N78" s="239"/>
      <c r="O78" s="239"/>
      <c r="P78" s="239"/>
      <c r="Q78" s="145"/>
      <c r="R78" s="129"/>
    </row>
    <row r="79" spans="2:21" x14ac:dyDescent="0.2">
      <c r="B79" s="209"/>
      <c r="C79" s="209"/>
      <c r="D79" s="210"/>
      <c r="E79" s="254" t="s">
        <v>119</v>
      </c>
      <c r="F79" s="208"/>
      <c r="G79" s="211" t="s">
        <v>120</v>
      </c>
      <c r="H79" s="211"/>
      <c r="I79" s="208" t="s">
        <v>0</v>
      </c>
      <c r="J79" s="208" t="s">
        <v>90</v>
      </c>
      <c r="K79" s="208" t="s">
        <v>94</v>
      </c>
      <c r="L79" s="212"/>
      <c r="M79" s="208" t="s">
        <v>0</v>
      </c>
      <c r="N79" s="208" t="s">
        <v>90</v>
      </c>
      <c r="O79" s="208" t="s">
        <v>94</v>
      </c>
      <c r="P79" s="208" t="s">
        <v>91</v>
      </c>
      <c r="Q79" s="213"/>
      <c r="R79" s="214"/>
      <c r="S79" s="301"/>
      <c r="T79" s="215"/>
      <c r="U79" s="215"/>
    </row>
    <row r="80" spans="2:21" ht="13.5" thickBot="1" x14ac:dyDescent="0.25">
      <c r="B80" s="209"/>
      <c r="C80" s="209"/>
      <c r="D80" s="210"/>
      <c r="E80" s="255"/>
      <c r="F80" s="244"/>
      <c r="G80" s="245"/>
      <c r="H80" s="245"/>
      <c r="I80" s="244"/>
      <c r="J80" s="244"/>
      <c r="K80" s="244"/>
      <c r="L80" s="212"/>
      <c r="M80" s="244"/>
      <c r="N80" s="244"/>
      <c r="O80" s="244"/>
      <c r="P80" s="244"/>
      <c r="Q80" s="213"/>
      <c r="R80" s="214"/>
      <c r="S80" s="301"/>
      <c r="T80" s="215"/>
      <c r="U80" s="215"/>
    </row>
    <row r="81" spans="2:21" ht="16.899999999999999" customHeight="1" thickTop="1" thickBot="1" x14ac:dyDescent="0.25">
      <c r="B81" s="209"/>
      <c r="C81" s="198" t="s">
        <v>51</v>
      </c>
      <c r="D81" s="210"/>
      <c r="E81" s="251" t="str">
        <f>_xlfn.CONCAT($E$75,"-",C81)</f>
        <v>A3-01</v>
      </c>
      <c r="F81" s="244"/>
      <c r="G81" s="200" t="s">
        <v>132</v>
      </c>
      <c r="H81" s="245"/>
      <c r="I81" s="327">
        <v>1</v>
      </c>
      <c r="J81" s="333">
        <v>5</v>
      </c>
      <c r="K81" s="117">
        <f>I81*J81</f>
        <v>5</v>
      </c>
      <c r="L81" s="212"/>
      <c r="M81" s="188"/>
      <c r="N81" s="166"/>
      <c r="O81" s="33">
        <f>M81*N81</f>
        <v>0</v>
      </c>
      <c r="P81" s="202"/>
      <c r="Q81" s="213"/>
      <c r="R81" s="214"/>
      <c r="S81" s="301"/>
      <c r="T81" s="215"/>
      <c r="U81" s="215"/>
    </row>
    <row r="82" spans="2:21" ht="16.899999999999999" customHeight="1" thickTop="1" thickBot="1" x14ac:dyDescent="0.25">
      <c r="B82" s="209"/>
      <c r="C82" s="198"/>
      <c r="D82" s="210"/>
      <c r="E82" s="251"/>
      <c r="F82" s="244"/>
      <c r="G82" s="200"/>
      <c r="H82" s="245"/>
      <c r="I82" s="330"/>
      <c r="J82" s="332"/>
      <c r="K82" s="117"/>
      <c r="L82" s="212"/>
      <c r="Q82" s="213"/>
      <c r="R82" s="214"/>
      <c r="S82" s="301"/>
      <c r="T82" s="215"/>
      <c r="U82" s="215"/>
    </row>
    <row r="83" spans="2:21" ht="16.899999999999999" customHeight="1" thickTop="1" thickBot="1" x14ac:dyDescent="0.25">
      <c r="B83" s="209"/>
      <c r="C83" s="198" t="s">
        <v>52</v>
      </c>
      <c r="D83" s="210"/>
      <c r="E83" s="251" t="str">
        <f>_xlfn.CONCAT($E$75,"-",C83)</f>
        <v>A3-02</v>
      </c>
      <c r="F83" s="244"/>
      <c r="G83" s="200" t="s">
        <v>139</v>
      </c>
      <c r="H83" s="245"/>
      <c r="I83" s="327">
        <v>1</v>
      </c>
      <c r="J83" s="333">
        <v>10</v>
      </c>
      <c r="K83" s="117">
        <f>I83*J83</f>
        <v>10</v>
      </c>
      <c r="L83" s="212"/>
      <c r="M83" s="188"/>
      <c r="N83" s="166"/>
      <c r="O83" s="33">
        <f>M83*N83</f>
        <v>0</v>
      </c>
      <c r="P83" s="202"/>
      <c r="Q83" s="213"/>
      <c r="R83" s="214"/>
      <c r="S83" s="301"/>
      <c r="T83" s="215"/>
      <c r="U83" s="215"/>
    </row>
    <row r="84" spans="2:21" ht="16.899999999999999" customHeight="1" thickTop="1" thickBot="1" x14ac:dyDescent="0.25">
      <c r="B84" s="209"/>
      <c r="C84" s="198"/>
      <c r="D84" s="210"/>
      <c r="E84" s="251"/>
      <c r="F84" s="244"/>
      <c r="G84" s="483" t="s">
        <v>187</v>
      </c>
      <c r="H84" s="483"/>
      <c r="I84" s="330"/>
      <c r="J84" s="332"/>
      <c r="K84" s="332"/>
      <c r="L84" s="212"/>
      <c r="Q84" s="213"/>
      <c r="R84" s="214"/>
      <c r="S84" s="301"/>
      <c r="T84" s="215"/>
      <c r="U84" s="215"/>
    </row>
    <row r="85" spans="2:21" ht="16.899999999999999" customHeight="1" thickTop="1" thickBot="1" x14ac:dyDescent="0.25">
      <c r="B85" s="165"/>
      <c r="C85" s="198" t="s">
        <v>53</v>
      </c>
      <c r="D85" s="199"/>
      <c r="E85" s="251" t="str">
        <f>_xlfn.CONCAT($E$75,"-",C85)</f>
        <v>A3-03</v>
      </c>
      <c r="F85" s="75"/>
      <c r="G85" s="200" t="s">
        <v>130</v>
      </c>
      <c r="H85" s="200"/>
      <c r="I85" s="74"/>
      <c r="J85" s="117"/>
      <c r="K85" s="117">
        <f>(1657.5/0.92)*0.08</f>
        <v>144.13043478260869</v>
      </c>
      <c r="L85" s="201"/>
      <c r="M85" s="188">
        <v>1</v>
      </c>
      <c r="N85" s="166">
        <v>9.75</v>
      </c>
      <c r="O85" s="33">
        <f>M85*N85</f>
        <v>9.75</v>
      </c>
      <c r="P85" s="202"/>
      <c r="Q85" s="162"/>
      <c r="R85" s="70"/>
      <c r="S85" s="296"/>
      <c r="T85" s="74"/>
      <c r="U85" s="8"/>
    </row>
    <row r="86" spans="2:21" ht="16.899999999999999" customHeight="1" thickTop="1" thickBot="1" x14ac:dyDescent="0.25">
      <c r="B86" s="151"/>
      <c r="C86" s="151"/>
      <c r="D86" s="152"/>
      <c r="E86" s="256"/>
      <c r="F86" s="26"/>
      <c r="G86" s="483" t="s">
        <v>158</v>
      </c>
      <c r="H86" s="483"/>
      <c r="I86" s="331"/>
      <c r="J86" s="334"/>
      <c r="K86" s="334"/>
      <c r="L86" s="109"/>
      <c r="Q86" s="145"/>
      <c r="R86" s="149"/>
      <c r="S86" s="300"/>
      <c r="T86" s="60"/>
      <c r="U86" s="60"/>
    </row>
    <row r="87" spans="2:21" ht="16.899999999999999" customHeight="1" thickTop="1" thickBot="1" x14ac:dyDescent="0.25">
      <c r="B87" s="165"/>
      <c r="C87" s="198" t="s">
        <v>53</v>
      </c>
      <c r="D87" s="199"/>
      <c r="E87" s="251" t="str">
        <f>_xlfn.CONCAT($E$75,"-",C87)</f>
        <v>A3-03</v>
      </c>
      <c r="F87" s="75"/>
      <c r="G87" s="200" t="s">
        <v>131</v>
      </c>
      <c r="H87" s="200"/>
      <c r="I87" s="74"/>
      <c r="J87" s="117"/>
      <c r="K87" s="117">
        <f>(1657.5/0.97)*0.03</f>
        <v>51.262886597938142</v>
      </c>
      <c r="L87" s="201"/>
      <c r="M87" s="188"/>
      <c r="N87" s="166"/>
      <c r="O87" s="33">
        <f>M87*N87</f>
        <v>0</v>
      </c>
      <c r="P87" s="202"/>
      <c r="Q87" s="162"/>
      <c r="R87" s="70"/>
      <c r="S87" s="296"/>
      <c r="T87" s="74"/>
      <c r="U87" s="8"/>
    </row>
    <row r="88" spans="2:21" ht="16.899999999999999" customHeight="1" thickTop="1" thickBot="1" x14ac:dyDescent="0.25">
      <c r="B88" s="165"/>
      <c r="C88" s="198"/>
      <c r="D88" s="199"/>
      <c r="E88" s="251"/>
      <c r="F88" s="75"/>
      <c r="G88" s="483" t="s">
        <v>160</v>
      </c>
      <c r="H88" s="483"/>
      <c r="I88" s="74"/>
      <c r="J88" s="117"/>
      <c r="K88" s="117"/>
      <c r="L88" s="201"/>
      <c r="Q88" s="162"/>
      <c r="R88" s="70"/>
      <c r="S88" s="296"/>
      <c r="T88" s="74"/>
      <c r="U88" s="8"/>
    </row>
    <row r="89" spans="2:21" ht="16.899999999999999" customHeight="1" thickTop="1" thickBot="1" x14ac:dyDescent="0.25">
      <c r="B89" s="165"/>
      <c r="C89" s="198" t="s">
        <v>54</v>
      </c>
      <c r="D89" s="230"/>
      <c r="E89" s="251" t="str">
        <f>_xlfn.CONCAT($E$75,"-",C89)</f>
        <v>A3-04</v>
      </c>
      <c r="F89" s="75"/>
      <c r="G89" s="200" t="s">
        <v>113</v>
      </c>
      <c r="H89" s="483"/>
      <c r="I89" s="483"/>
      <c r="J89" s="117"/>
      <c r="K89" s="117">
        <f>(1657.5/0.98)*0.02</f>
        <v>33.826530612244895</v>
      </c>
      <c r="L89" s="201"/>
      <c r="M89" s="188"/>
      <c r="N89" s="166"/>
      <c r="O89" s="33">
        <f>-M89*N89</f>
        <v>0</v>
      </c>
      <c r="P89" s="189"/>
      <c r="Q89" s="162"/>
      <c r="R89" s="70"/>
      <c r="S89" s="296"/>
      <c r="T89" s="74"/>
      <c r="U89" s="74"/>
    </row>
    <row r="90" spans="2:21" ht="16.899999999999999" customHeight="1" thickTop="1" x14ac:dyDescent="0.2">
      <c r="B90" s="119"/>
      <c r="C90" s="121"/>
      <c r="D90" s="147"/>
      <c r="E90" s="247"/>
      <c r="G90" s="483" t="s">
        <v>186</v>
      </c>
      <c r="H90" s="483"/>
      <c r="I90" s="259"/>
      <c r="J90" s="117"/>
      <c r="K90" s="117"/>
      <c r="Q90" s="145"/>
      <c r="R90" s="65"/>
      <c r="S90" s="43"/>
    </row>
    <row r="91" spans="2:21" s="262" customFormat="1" ht="8.4499999999999993" customHeight="1" x14ac:dyDescent="0.2">
      <c r="B91" s="129"/>
      <c r="D91" s="307"/>
      <c r="E91" s="306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308"/>
      <c r="R91" s="129"/>
    </row>
    <row r="92" spans="2:21" s="262" customFormat="1" x14ac:dyDescent="0.2">
      <c r="B92" s="150"/>
      <c r="C92" s="151"/>
      <c r="D92" s="151"/>
      <c r="E92" s="266"/>
      <c r="F92" s="153"/>
      <c r="G92" s="154"/>
      <c r="H92" s="154"/>
      <c r="I92" s="155"/>
      <c r="J92" s="149"/>
      <c r="K92" s="149"/>
      <c r="L92" s="156"/>
      <c r="M92" s="149"/>
      <c r="N92" s="149"/>
      <c r="O92" s="149"/>
      <c r="P92" s="149"/>
      <c r="Q92" s="149"/>
      <c r="R92" s="149"/>
      <c r="S92" s="300"/>
      <c r="T92" s="304"/>
      <c r="U92" s="304"/>
    </row>
    <row r="94" spans="2:21" s="262" customFormat="1" x14ac:dyDescent="0.2">
      <c r="B94" s="150"/>
      <c r="C94" s="151"/>
      <c r="D94" s="151"/>
      <c r="E94" s="266"/>
      <c r="F94" s="153"/>
      <c r="G94" s="154"/>
      <c r="H94" s="154"/>
      <c r="I94" s="155"/>
      <c r="J94" s="149"/>
      <c r="K94" s="149"/>
      <c r="L94" s="156"/>
      <c r="M94" s="149"/>
      <c r="N94" s="149"/>
      <c r="O94" s="149"/>
      <c r="P94" s="149"/>
      <c r="Q94" s="149"/>
      <c r="R94" s="149"/>
      <c r="S94" s="300"/>
      <c r="T94" s="304"/>
      <c r="U94" s="304"/>
    </row>
    <row r="95" spans="2:21" ht="27.75" x14ac:dyDescent="0.2">
      <c r="B95" s="150"/>
      <c r="C95" s="151"/>
      <c r="D95" s="151"/>
      <c r="E95" s="265" t="s">
        <v>82</v>
      </c>
      <c r="F95" s="153"/>
      <c r="G95" s="67" t="s">
        <v>169</v>
      </c>
      <c r="H95" s="240"/>
      <c r="I95" s="241"/>
      <c r="J95" s="241"/>
      <c r="K95" s="241"/>
      <c r="L95" s="241"/>
      <c r="M95" s="241"/>
      <c r="N95" s="241"/>
      <c r="O95" s="241"/>
      <c r="P95" s="241"/>
      <c r="Q95" s="149"/>
      <c r="R95" s="149"/>
      <c r="S95" s="300"/>
      <c r="T95" s="60"/>
      <c r="U95" s="60"/>
    </row>
    <row r="96" spans="2:21" x14ac:dyDescent="0.2">
      <c r="B96" s="150"/>
      <c r="C96" s="151"/>
      <c r="D96" s="151"/>
      <c r="E96" s="266"/>
      <c r="F96" s="153"/>
      <c r="G96" s="98"/>
      <c r="H96" s="154"/>
      <c r="I96" s="155"/>
      <c r="J96" s="149"/>
      <c r="K96" s="149"/>
      <c r="L96" s="156"/>
      <c r="M96" s="149"/>
      <c r="N96" s="149"/>
      <c r="O96" s="149"/>
      <c r="P96" s="149"/>
      <c r="Q96" s="149"/>
      <c r="R96" s="149"/>
      <c r="S96" s="300"/>
      <c r="T96" s="60"/>
      <c r="U96" s="60"/>
    </row>
    <row r="97" spans="1:21" x14ac:dyDescent="0.2">
      <c r="B97" s="150"/>
      <c r="C97" s="151"/>
      <c r="D97" s="163"/>
      <c r="E97" s="253"/>
      <c r="F97" s="111"/>
      <c r="G97" s="115"/>
      <c r="H97" s="115"/>
      <c r="I97" s="112"/>
      <c r="J97" s="113"/>
      <c r="K97" s="113"/>
      <c r="L97" s="114"/>
      <c r="M97" s="113"/>
      <c r="N97" s="113"/>
      <c r="O97" s="113"/>
      <c r="P97" s="113"/>
      <c r="Q97" s="164"/>
      <c r="R97" s="149"/>
      <c r="S97" s="300"/>
      <c r="T97" s="60"/>
      <c r="U97" s="60"/>
    </row>
    <row r="98" spans="1:21" x14ac:dyDescent="0.2">
      <c r="B98" s="119"/>
      <c r="C98" s="119"/>
      <c r="D98" s="96"/>
      <c r="E98" s="249" t="s">
        <v>122</v>
      </c>
      <c r="F98" s="238"/>
      <c r="G98" s="238"/>
      <c r="H98" s="238"/>
      <c r="I98" s="238"/>
      <c r="J98" s="238"/>
      <c r="K98" s="238"/>
      <c r="L98" s="108"/>
      <c r="M98" s="239" t="s">
        <v>123</v>
      </c>
      <c r="N98" s="239"/>
      <c r="O98" s="239"/>
      <c r="P98" s="239"/>
      <c r="Q98" s="145"/>
      <c r="R98" s="129"/>
    </row>
    <row r="99" spans="1:21" x14ac:dyDescent="0.2">
      <c r="B99" s="209"/>
      <c r="C99" s="209"/>
      <c r="D99" s="210"/>
      <c r="E99" s="254" t="s">
        <v>119</v>
      </c>
      <c r="F99" s="208"/>
      <c r="G99" s="211" t="s">
        <v>120</v>
      </c>
      <c r="H99" s="211"/>
      <c r="I99" s="208" t="s">
        <v>0</v>
      </c>
      <c r="J99" s="208" t="s">
        <v>90</v>
      </c>
      <c r="K99" s="208" t="s">
        <v>94</v>
      </c>
      <c r="L99" s="212"/>
      <c r="M99" s="208" t="s">
        <v>0</v>
      </c>
      <c r="N99" s="208" t="s">
        <v>90</v>
      </c>
      <c r="O99" s="208" t="s">
        <v>94</v>
      </c>
      <c r="P99" s="208" t="s">
        <v>91</v>
      </c>
      <c r="Q99" s="213"/>
      <c r="R99" s="214"/>
      <c r="S99" s="301"/>
      <c r="T99" s="215"/>
      <c r="U99" s="215"/>
    </row>
    <row r="100" spans="1:21" ht="13.5" thickBot="1" x14ac:dyDescent="0.25">
      <c r="B100" s="165"/>
      <c r="C100" s="165"/>
      <c r="D100" s="116"/>
      <c r="E100" s="247"/>
      <c r="F100" s="75"/>
      <c r="G100" s="101"/>
      <c r="H100" s="101"/>
      <c r="I100" s="72"/>
      <c r="J100" s="117"/>
      <c r="K100" s="78"/>
      <c r="L100" s="107"/>
      <c r="M100" s="74"/>
      <c r="N100" s="74"/>
      <c r="O100" s="74"/>
      <c r="P100" s="74"/>
      <c r="Q100" s="110"/>
      <c r="R100" s="70"/>
      <c r="S100" s="296"/>
      <c r="T100" s="74"/>
      <c r="U100" s="74"/>
    </row>
    <row r="101" spans="1:21" ht="14.1" customHeight="1" thickTop="1" thickBot="1" x14ac:dyDescent="0.25">
      <c r="B101" s="165"/>
      <c r="C101" s="198" t="s">
        <v>51</v>
      </c>
      <c r="D101" s="199"/>
      <c r="E101" s="251" t="str">
        <f>_xlfn.CONCAT($E$95,"-",C101)</f>
        <v>A4-01</v>
      </c>
      <c r="F101" s="75"/>
      <c r="G101" s="261" t="s">
        <v>167</v>
      </c>
      <c r="H101" s="234"/>
      <c r="I101" s="94"/>
      <c r="J101" s="94"/>
      <c r="K101" s="94"/>
      <c r="L101" s="201"/>
      <c r="M101" s="188"/>
      <c r="N101" s="166"/>
      <c r="O101" s="33">
        <f>M101*N101</f>
        <v>0</v>
      </c>
      <c r="P101" s="202"/>
      <c r="Q101" s="162"/>
      <c r="R101" s="70"/>
      <c r="S101" s="296"/>
      <c r="T101" s="74"/>
      <c r="U101" s="8"/>
    </row>
    <row r="102" spans="1:21" ht="14.1" customHeight="1" thickTop="1" thickBot="1" x14ac:dyDescent="0.25">
      <c r="B102" s="165"/>
      <c r="C102" s="198"/>
      <c r="D102" s="199"/>
      <c r="E102" s="251"/>
      <c r="F102" s="75"/>
      <c r="G102" s="483" t="s">
        <v>170</v>
      </c>
      <c r="H102" s="483"/>
      <c r="I102" s="72"/>
      <c r="J102" s="117"/>
      <c r="K102" s="117"/>
      <c r="L102" s="201"/>
      <c r="Q102" s="162"/>
      <c r="R102" s="70"/>
      <c r="S102" s="296"/>
      <c r="T102" s="74"/>
      <c r="U102" s="8"/>
    </row>
    <row r="103" spans="1:21" ht="14.1" customHeight="1" thickTop="1" thickBot="1" x14ac:dyDescent="0.25">
      <c r="B103" s="165"/>
      <c r="C103" s="120" t="s">
        <v>52</v>
      </c>
      <c r="D103" s="230"/>
      <c r="E103" s="251" t="str">
        <f>_xlfn.CONCAT($E$95,"-",C103)</f>
        <v>A4-02</v>
      </c>
      <c r="F103" s="75"/>
      <c r="G103" s="261" t="s">
        <v>168</v>
      </c>
      <c r="H103" s="200"/>
      <c r="I103" s="94"/>
      <c r="J103" s="94"/>
      <c r="K103" s="94"/>
      <c r="L103" s="201"/>
      <c r="M103" s="188"/>
      <c r="N103" s="166"/>
      <c r="O103" s="33">
        <f>M103*N103</f>
        <v>0</v>
      </c>
      <c r="P103" s="189"/>
      <c r="Q103" s="162"/>
      <c r="R103" s="70"/>
      <c r="S103" s="74"/>
      <c r="T103" s="74"/>
      <c r="U103" s="74"/>
    </row>
    <row r="104" spans="1:21" ht="14.1" customHeight="1" thickTop="1" thickBot="1" x14ac:dyDescent="0.25">
      <c r="B104" s="165"/>
      <c r="C104" s="120"/>
      <c r="D104" s="230"/>
      <c r="E104" s="251"/>
      <c r="F104" s="75"/>
      <c r="G104" s="483" t="s">
        <v>171</v>
      </c>
      <c r="H104" s="483"/>
      <c r="I104" s="139"/>
      <c r="J104" s="117"/>
      <c r="K104" s="117"/>
      <c r="L104" s="201"/>
      <c r="Q104" s="162"/>
      <c r="R104" s="70"/>
      <c r="S104" s="74"/>
      <c r="T104" s="74"/>
      <c r="U104" s="74"/>
    </row>
    <row r="105" spans="1:21" ht="14.1" customHeight="1" thickTop="1" thickBot="1" x14ac:dyDescent="0.25">
      <c r="B105" s="165"/>
      <c r="C105" s="120" t="s">
        <v>53</v>
      </c>
      <c r="D105" s="230"/>
      <c r="E105" s="251" t="str">
        <f>_xlfn.CONCAT($E$95,"-",C105)</f>
        <v>A4-03</v>
      </c>
      <c r="F105" s="75"/>
      <c r="G105" s="261" t="s">
        <v>133</v>
      </c>
      <c r="H105" s="200"/>
      <c r="I105" s="94"/>
      <c r="J105" s="94"/>
      <c r="K105" s="94"/>
      <c r="L105" s="201"/>
      <c r="M105" s="188"/>
      <c r="N105" s="166"/>
      <c r="O105" s="33">
        <f>M105*N105</f>
        <v>0</v>
      </c>
      <c r="P105" s="260"/>
      <c r="Q105" s="162"/>
      <c r="R105" s="70"/>
      <c r="S105" s="74"/>
      <c r="T105" s="74"/>
      <c r="U105" s="74"/>
    </row>
    <row r="106" spans="1:21" ht="14.1" customHeight="1" thickTop="1" thickBot="1" x14ac:dyDescent="0.25">
      <c r="B106" s="165"/>
      <c r="C106" s="120"/>
      <c r="D106" s="230"/>
      <c r="E106" s="251"/>
      <c r="F106" s="75"/>
      <c r="G106" s="261"/>
      <c r="H106" s="200"/>
      <c r="I106" s="259"/>
      <c r="J106" s="117"/>
      <c r="K106" s="117"/>
      <c r="L106" s="201"/>
      <c r="Q106" s="162"/>
      <c r="R106" s="70"/>
      <c r="S106" s="74"/>
      <c r="T106" s="74"/>
      <c r="U106" s="74"/>
    </row>
    <row r="107" spans="1:21" s="172" customFormat="1" ht="14.1" customHeight="1" thickTop="1" thickBot="1" x14ac:dyDescent="0.25">
      <c r="A107"/>
      <c r="B107" s="165"/>
      <c r="C107" s="120" t="s">
        <v>54</v>
      </c>
      <c r="D107" s="230"/>
      <c r="E107" s="251" t="str">
        <f>_xlfn.CONCAT($E$95,"-",C107)</f>
        <v>A4-04</v>
      </c>
      <c r="F107" s="75"/>
      <c r="G107" s="261" t="s">
        <v>133</v>
      </c>
      <c r="H107" s="200"/>
      <c r="I107" s="94"/>
      <c r="J107" s="94"/>
      <c r="K107" s="94"/>
      <c r="L107" s="201"/>
      <c r="M107" s="188"/>
      <c r="N107" s="166"/>
      <c r="O107" s="305">
        <f>M107*N107</f>
        <v>0</v>
      </c>
      <c r="P107" s="293"/>
      <c r="Q107" s="162"/>
      <c r="R107" s="70"/>
      <c r="S107" s="74"/>
      <c r="T107" s="258"/>
      <c r="U107" s="258"/>
    </row>
    <row r="108" spans="1:21" ht="14.1" customHeight="1" thickTop="1" x14ac:dyDescent="0.2">
      <c r="B108" s="165"/>
      <c r="C108" s="120"/>
      <c r="D108" s="257"/>
      <c r="E108" s="309"/>
      <c r="F108" s="310"/>
      <c r="G108" s="311"/>
      <c r="H108" s="312"/>
      <c r="I108" s="313"/>
      <c r="J108" s="314"/>
      <c r="K108" s="314"/>
      <c r="L108" s="315"/>
      <c r="M108" s="314"/>
      <c r="N108" s="316"/>
      <c r="O108" s="317"/>
      <c r="P108" s="318"/>
      <c r="Q108" s="319"/>
      <c r="R108" s="70"/>
      <c r="S108" s="74"/>
      <c r="T108" s="74"/>
      <c r="U108" s="74"/>
    </row>
    <row r="109" spans="1:21" ht="13.15" customHeight="1" x14ac:dyDescent="0.2">
      <c r="B109" s="119"/>
      <c r="C109" s="119"/>
      <c r="D109" s="119"/>
      <c r="E109" s="61"/>
      <c r="F109" s="61"/>
      <c r="G109" s="100"/>
      <c r="H109" s="100"/>
      <c r="I109" s="63"/>
      <c r="J109" s="71"/>
      <c r="K109" s="79"/>
      <c r="L109" s="127"/>
      <c r="M109" s="65"/>
      <c r="N109" s="65"/>
      <c r="O109" s="65"/>
      <c r="P109" s="65"/>
      <c r="Q109" s="65"/>
      <c r="R109" s="65"/>
      <c r="S109" s="74"/>
    </row>
    <row r="110" spans="1:21" ht="13.15" customHeight="1" x14ac:dyDescent="0.2">
      <c r="B110" s="6"/>
      <c r="C110" s="6"/>
      <c r="D110" s="6"/>
      <c r="E110" s="4"/>
      <c r="F110" s="4"/>
      <c r="G110" s="58"/>
      <c r="H110" s="58"/>
      <c r="I110" s="7"/>
      <c r="J110" s="19"/>
      <c r="K110" s="21"/>
      <c r="L110" s="102"/>
      <c r="M110" s="8"/>
      <c r="N110" s="8"/>
      <c r="O110" s="8"/>
      <c r="P110" s="8"/>
      <c r="Q110" s="8"/>
      <c r="R110" s="8"/>
      <c r="S110" s="74"/>
    </row>
    <row r="111" spans="1:21" x14ac:dyDescent="0.2">
      <c r="S111"/>
    </row>
    <row r="112" spans="1:21" x14ac:dyDescent="0.2">
      <c r="S112"/>
    </row>
    <row r="125" spans="1:21" x14ac:dyDescent="0.2">
      <c r="A125" s="6"/>
      <c r="B125" s="6"/>
      <c r="C125" s="6"/>
      <c r="D125" s="6"/>
      <c r="E125" s="247"/>
      <c r="F125" s="4"/>
      <c r="G125" s="58"/>
      <c r="H125" s="58"/>
      <c r="I125" s="7"/>
      <c r="J125" s="19"/>
      <c r="L125" s="102"/>
      <c r="M125" s="8"/>
      <c r="N125" s="8"/>
      <c r="O125" s="8"/>
      <c r="P125" s="8"/>
      <c r="Q125" s="8"/>
      <c r="R125" s="8"/>
      <c r="S125" s="43"/>
      <c r="T125" s="8"/>
      <c r="U125" s="8"/>
    </row>
  </sheetData>
  <mergeCells count="24">
    <mergeCell ref="G30:H30"/>
    <mergeCell ref="G28:H28"/>
    <mergeCell ref="G26:H26"/>
    <mergeCell ref="G20:H20"/>
    <mergeCell ref="G102:H102"/>
    <mergeCell ref="G60:H60"/>
    <mergeCell ref="G22:H22"/>
    <mergeCell ref="G24:H24"/>
    <mergeCell ref="G36:H36"/>
    <mergeCell ref="G34:H34"/>
    <mergeCell ref="G52:H52"/>
    <mergeCell ref="G54:H54"/>
    <mergeCell ref="G56:H56"/>
    <mergeCell ref="G58:H58"/>
    <mergeCell ref="G104:H104"/>
    <mergeCell ref="G62:H62"/>
    <mergeCell ref="G90:H90"/>
    <mergeCell ref="G88:H88"/>
    <mergeCell ref="G86:H86"/>
    <mergeCell ref="G84:H84"/>
    <mergeCell ref="G68:H68"/>
    <mergeCell ref="G66:H66"/>
    <mergeCell ref="G64:H64"/>
    <mergeCell ref="H89:I89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5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98B9-900B-47A0-887A-AAB78F037D43}">
  <dimension ref="A1:U156"/>
  <sheetViews>
    <sheetView showGridLines="0" topLeftCell="A3" zoomScale="115" zoomScaleNormal="115" zoomScaleSheetLayoutView="100" zoomScalePageLayoutView="70" workbookViewId="0">
      <selection activeCell="N8" sqref="N8"/>
    </sheetView>
  </sheetViews>
  <sheetFormatPr defaultColWidth="0" defaultRowHeight="12.75" x14ac:dyDescent="0.2"/>
  <cols>
    <col min="1" max="1" width="4.42578125" customWidth="1"/>
    <col min="2" max="2" width="2.5703125" customWidth="1"/>
    <col min="3" max="3" width="8.85546875" hidden="1" customWidth="1"/>
    <col min="4" max="4" width="2.7109375" customWidth="1"/>
    <col min="5" max="5" width="7.5703125" style="246" customWidth="1"/>
    <col min="6" max="6" width="2.42578125" customWidth="1"/>
    <col min="7" max="7" width="11.42578125" customWidth="1"/>
    <col min="8" max="8" width="33.28515625" customWidth="1"/>
    <col min="9" max="11" width="7.5703125" customWidth="1"/>
    <col min="12" max="12" width="2.5703125" customWidth="1"/>
    <col min="13" max="13" width="7.5703125" customWidth="1"/>
    <col min="14" max="14" width="9.7109375" customWidth="1"/>
    <col min="15" max="15" width="17.28515625" customWidth="1"/>
    <col min="16" max="16" width="40.7109375" customWidth="1"/>
    <col min="17" max="17" width="2.5703125" customWidth="1"/>
    <col min="18" max="18" width="3" customWidth="1"/>
    <col min="19" max="19" width="4.42578125" style="262" customWidth="1"/>
    <col min="16384" max="16384" width="0" hidden="1" customWidth="1"/>
  </cols>
  <sheetData>
    <row r="1" spans="2:21" hidden="1" x14ac:dyDescent="0.2"/>
    <row r="2" spans="2:21" hidden="1" x14ac:dyDescent="0.2"/>
    <row r="4" spans="2:21" ht="14.45" customHeight="1" x14ac:dyDescent="0.2">
      <c r="B4" s="131"/>
      <c r="C4" s="131"/>
      <c r="D4" s="131"/>
      <c r="E4" s="302"/>
      <c r="F4" s="130"/>
      <c r="G4" s="131"/>
      <c r="H4" s="131"/>
      <c r="I4" s="157"/>
      <c r="J4" s="132"/>
      <c r="K4" s="132"/>
      <c r="L4" s="133"/>
      <c r="M4" s="134"/>
      <c r="N4" s="134"/>
      <c r="O4" s="134"/>
      <c r="P4" s="134"/>
      <c r="Q4" s="134"/>
      <c r="R4" s="134"/>
      <c r="S4" s="296"/>
      <c r="T4" s="74"/>
      <c r="U4" s="74"/>
    </row>
    <row r="5" spans="2:21" ht="27.75" x14ac:dyDescent="0.2">
      <c r="B5" s="142"/>
      <c r="C5" s="142"/>
      <c r="D5" s="142"/>
      <c r="E5" s="196" t="s">
        <v>134</v>
      </c>
      <c r="F5" s="196"/>
      <c r="G5" s="196"/>
      <c r="H5" s="196"/>
      <c r="I5" s="158"/>
      <c r="J5" s="135"/>
      <c r="K5" s="135"/>
      <c r="L5" s="136"/>
      <c r="M5" s="137" t="s">
        <v>124</v>
      </c>
      <c r="N5" s="137" t="s">
        <v>94</v>
      </c>
      <c r="O5" s="137"/>
      <c r="P5" s="137"/>
      <c r="Q5" s="137"/>
      <c r="R5" s="137"/>
      <c r="S5" s="43"/>
    </row>
    <row r="6" spans="2:21" ht="27.75" x14ac:dyDescent="0.2">
      <c r="B6" s="142"/>
      <c r="C6" s="142"/>
      <c r="D6" s="142"/>
      <c r="E6" s="196"/>
      <c r="F6" s="196"/>
      <c r="G6" s="196"/>
      <c r="H6" s="196"/>
      <c r="I6" s="158"/>
      <c r="J6" s="135"/>
      <c r="K6" s="135"/>
      <c r="L6" s="136"/>
      <c r="M6" s="137"/>
      <c r="N6" s="137"/>
      <c r="O6" s="137"/>
      <c r="P6" s="137"/>
      <c r="Q6" s="137"/>
      <c r="R6" s="137"/>
      <c r="S6" s="43"/>
    </row>
    <row r="7" spans="2:21" ht="27.75" x14ac:dyDescent="0.2">
      <c r="B7" s="159"/>
      <c r="C7" s="159"/>
      <c r="D7" s="159"/>
      <c r="E7" s="196"/>
      <c r="F7" s="196"/>
      <c r="G7" s="196"/>
      <c r="H7" s="196"/>
      <c r="I7" s="321"/>
      <c r="J7" s="320"/>
      <c r="K7" s="242" t="s">
        <v>122</v>
      </c>
      <c r="L7" s="232"/>
      <c r="M7" s="205">
        <f>SUM(I20:I118)</f>
        <v>39</v>
      </c>
      <c r="N7" s="336">
        <f>SUM(K20:K138)</f>
        <v>2324.8502867754</v>
      </c>
      <c r="O7" s="203"/>
      <c r="P7" s="160"/>
      <c r="Q7" s="160"/>
      <c r="R7" s="160"/>
      <c r="S7" s="297"/>
      <c r="T7" s="161"/>
      <c r="U7" s="161"/>
    </row>
    <row r="8" spans="2:21" ht="27.75" x14ac:dyDescent="0.2">
      <c r="B8" s="159"/>
      <c r="C8" s="159"/>
      <c r="D8" s="159"/>
      <c r="E8" s="196"/>
      <c r="F8" s="196"/>
      <c r="G8" s="196"/>
      <c r="H8" s="196"/>
      <c r="I8" s="322"/>
      <c r="J8" s="243"/>
      <c r="K8" s="243" t="s">
        <v>163</v>
      </c>
      <c r="L8" s="206"/>
      <c r="M8" s="207">
        <f>SUM(M20:M138)</f>
        <v>12</v>
      </c>
      <c r="N8" s="337">
        <f>SUM(O24:O40,O20,O114)</f>
        <v>179.8</v>
      </c>
      <c r="O8" s="204"/>
      <c r="P8" s="160"/>
      <c r="Q8" s="160"/>
      <c r="R8" s="160"/>
      <c r="S8" s="297"/>
      <c r="T8" s="161"/>
      <c r="U8" s="161"/>
    </row>
    <row r="9" spans="2:21" ht="27.75" x14ac:dyDescent="0.2">
      <c r="B9" s="159"/>
      <c r="C9" s="159"/>
      <c r="D9" s="159"/>
      <c r="E9" s="196"/>
      <c r="F9" s="196"/>
      <c r="G9" s="196"/>
      <c r="H9" s="196"/>
      <c r="I9" s="196"/>
      <c r="J9" s="393"/>
      <c r="K9" s="393" t="s">
        <v>210</v>
      </c>
      <c r="L9" s="394"/>
      <c r="M9" s="134"/>
      <c r="N9" s="337">
        <f>SUM(O52:O68,O116)</f>
        <v>97.89</v>
      </c>
      <c r="O9" s="160"/>
      <c r="P9" s="160"/>
      <c r="Q9" s="160"/>
      <c r="R9" s="160"/>
      <c r="S9" s="297"/>
      <c r="T9" s="161"/>
      <c r="U9" s="161"/>
    </row>
    <row r="10" spans="2:21" x14ac:dyDescent="0.2">
      <c r="B10" s="142"/>
      <c r="C10" s="142"/>
      <c r="D10" s="142"/>
      <c r="E10" s="141"/>
      <c r="F10" s="141"/>
      <c r="G10" s="141"/>
      <c r="H10" s="141"/>
      <c r="I10" s="141"/>
      <c r="J10" s="141"/>
      <c r="K10" s="141"/>
      <c r="L10" s="136"/>
      <c r="M10" s="138"/>
      <c r="N10" s="138"/>
      <c r="O10" s="137"/>
      <c r="P10" s="137"/>
      <c r="Q10" s="137"/>
      <c r="R10" s="137"/>
      <c r="S10" s="43"/>
    </row>
    <row r="12" spans="2:21" x14ac:dyDescent="0.2">
      <c r="C12" s="14"/>
      <c r="D12" s="14"/>
    </row>
    <row r="13" spans="2:21" x14ac:dyDescent="0.2">
      <c r="B13" s="119"/>
      <c r="C13" s="81"/>
      <c r="D13" s="81"/>
      <c r="E13" s="263"/>
      <c r="F13" s="61"/>
      <c r="G13" s="98"/>
      <c r="H13" s="98"/>
      <c r="I13" s="63"/>
      <c r="J13" s="63"/>
      <c r="K13" s="64"/>
      <c r="L13" s="103"/>
      <c r="M13" s="65"/>
      <c r="N13" s="65"/>
      <c r="O13" s="65"/>
      <c r="P13" s="65"/>
      <c r="Q13" s="65"/>
      <c r="R13" s="65"/>
      <c r="S13" s="43"/>
      <c r="T13" s="8"/>
      <c r="U13" s="8"/>
    </row>
    <row r="14" spans="2:21" ht="27.75" x14ac:dyDescent="0.2">
      <c r="B14" s="119"/>
      <c r="C14" s="119"/>
      <c r="D14" s="119"/>
      <c r="E14" s="264" t="s">
        <v>79</v>
      </c>
      <c r="F14" s="61"/>
      <c r="G14" s="67" t="s">
        <v>163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65"/>
      <c r="S14" s="43"/>
      <c r="T14" s="8"/>
      <c r="U14" s="8"/>
    </row>
    <row r="15" spans="2:21" x14ac:dyDescent="0.2">
      <c r="B15" s="119"/>
      <c r="C15" s="119"/>
      <c r="D15" s="119"/>
      <c r="E15" s="263"/>
      <c r="F15" s="66"/>
      <c r="G15" s="98"/>
      <c r="H15" s="98"/>
      <c r="I15" s="68"/>
      <c r="J15" s="68"/>
      <c r="K15" s="69"/>
      <c r="L15" s="104"/>
      <c r="M15" s="70"/>
      <c r="N15" s="70"/>
      <c r="O15" s="70"/>
      <c r="P15" s="70"/>
      <c r="Q15" s="70"/>
      <c r="R15" s="65"/>
      <c r="S15" s="43"/>
      <c r="T15" s="8"/>
      <c r="U15" s="8"/>
    </row>
    <row r="16" spans="2:21" x14ac:dyDescent="0.2">
      <c r="B16" s="119"/>
      <c r="C16" s="119"/>
      <c r="D16" s="143"/>
      <c r="E16" s="248"/>
      <c r="F16" s="122"/>
      <c r="G16" s="97"/>
      <c r="H16" s="97"/>
      <c r="I16" s="123"/>
      <c r="J16" s="123"/>
      <c r="K16" s="124"/>
      <c r="L16" s="125"/>
      <c r="M16" s="126"/>
      <c r="N16" s="126"/>
      <c r="O16" s="126"/>
      <c r="P16" s="126"/>
      <c r="Q16" s="144"/>
      <c r="R16" s="65"/>
      <c r="S16" s="43"/>
    </row>
    <row r="17" spans="2:21" x14ac:dyDescent="0.2">
      <c r="B17" s="119"/>
      <c r="C17" s="119"/>
      <c r="D17" s="96"/>
      <c r="E17" s="249" t="s">
        <v>122</v>
      </c>
      <c r="F17" s="238"/>
      <c r="G17" s="238"/>
      <c r="H17" s="238"/>
      <c r="I17" s="238"/>
      <c r="J17" s="238"/>
      <c r="K17" s="238"/>
      <c r="L17" s="108"/>
      <c r="M17" s="239" t="s">
        <v>123</v>
      </c>
      <c r="N17" s="239"/>
      <c r="O17" s="239"/>
      <c r="P17" s="239"/>
      <c r="Q17" s="145"/>
      <c r="R17" s="65"/>
      <c r="S17" s="43"/>
    </row>
    <row r="18" spans="2:21" x14ac:dyDescent="0.2">
      <c r="B18" s="216"/>
      <c r="C18" s="216"/>
      <c r="D18" s="217"/>
      <c r="E18" s="335" t="s">
        <v>119</v>
      </c>
      <c r="F18" s="218"/>
      <c r="G18" s="219" t="s">
        <v>120</v>
      </c>
      <c r="H18" s="219"/>
      <c r="I18" s="218" t="s">
        <v>0</v>
      </c>
      <c r="J18" s="218" t="s">
        <v>90</v>
      </c>
      <c r="K18" s="218" t="s">
        <v>94</v>
      </c>
      <c r="L18" s="220"/>
      <c r="M18" s="218" t="s">
        <v>0</v>
      </c>
      <c r="N18" s="218" t="s">
        <v>90</v>
      </c>
      <c r="O18" s="218" t="s">
        <v>94</v>
      </c>
      <c r="P18" s="218" t="s">
        <v>91</v>
      </c>
      <c r="Q18" s="221"/>
      <c r="R18" s="222"/>
      <c r="S18" s="298"/>
      <c r="T18" s="223"/>
      <c r="U18" s="223"/>
    </row>
    <row r="19" spans="2:21" ht="13.5" thickBot="1" x14ac:dyDescent="0.25">
      <c r="B19" s="119"/>
      <c r="C19" s="119"/>
      <c r="D19" s="96"/>
      <c r="F19" s="41"/>
      <c r="G19" s="99"/>
      <c r="H19" s="99"/>
      <c r="I19" s="40"/>
      <c r="J19" s="40"/>
      <c r="K19" s="42"/>
      <c r="L19" s="105"/>
      <c r="M19" s="43"/>
      <c r="N19" s="43"/>
      <c r="O19" s="43"/>
      <c r="P19" s="43"/>
      <c r="Q19" s="145"/>
      <c r="R19" s="65"/>
      <c r="S19" s="43"/>
      <c r="T19" s="8"/>
    </row>
    <row r="20" spans="2:21" ht="16.899999999999999" customHeight="1" thickTop="1" thickBot="1" x14ac:dyDescent="0.25">
      <c r="B20" s="165"/>
      <c r="C20" s="198" t="s">
        <v>51</v>
      </c>
      <c r="D20" s="230"/>
      <c r="E20" s="251" t="str">
        <f>_xlfn.CONCAT($E$14,"-",C20)</f>
        <v>A1-01</v>
      </c>
      <c r="F20" s="75"/>
      <c r="G20" s="200" t="s">
        <v>156</v>
      </c>
      <c r="H20" s="200"/>
      <c r="I20" s="328">
        <v>1</v>
      </c>
      <c r="J20" s="21">
        <v>26</v>
      </c>
      <c r="K20" s="21">
        <f>I20*J20</f>
        <v>26</v>
      </c>
      <c r="L20" s="201"/>
      <c r="M20" s="188">
        <v>1</v>
      </c>
      <c r="N20" s="166">
        <v>60.04</v>
      </c>
      <c r="O20" s="33">
        <f>M20*N20</f>
        <v>60.04</v>
      </c>
      <c r="P20" s="189"/>
      <c r="Q20" s="162"/>
      <c r="R20" s="70"/>
      <c r="S20" s="296"/>
      <c r="T20" s="74"/>
      <c r="U20" s="74"/>
    </row>
    <row r="21" spans="2:21" ht="16.899999999999999" customHeight="1" thickTop="1" thickBot="1" x14ac:dyDescent="0.25">
      <c r="B21" s="119"/>
      <c r="C21" s="121"/>
      <c r="D21" s="147"/>
      <c r="E21" s="247"/>
      <c r="G21" s="483" t="s">
        <v>157</v>
      </c>
      <c r="H21" s="483"/>
      <c r="I21" s="328"/>
      <c r="J21" s="21"/>
      <c r="K21" s="329"/>
      <c r="P21" s="140"/>
      <c r="Q21" s="145"/>
      <c r="R21" s="65"/>
      <c r="S21" s="43"/>
    </row>
    <row r="22" spans="2:21" ht="16.899999999999999" customHeight="1" thickTop="1" thickBot="1" x14ac:dyDescent="0.25">
      <c r="B22" s="165"/>
      <c r="C22" s="198" t="s">
        <v>52</v>
      </c>
      <c r="D22" s="230"/>
      <c r="E22" s="251" t="str">
        <f>_xlfn.CONCAT($E$14,"-",C22)</f>
        <v>A1-02</v>
      </c>
      <c r="F22" s="75"/>
      <c r="G22" s="200" t="s">
        <v>135</v>
      </c>
      <c r="H22" s="200"/>
      <c r="I22" s="328">
        <v>1</v>
      </c>
      <c r="J22" s="21">
        <v>1056</v>
      </c>
      <c r="K22" s="21">
        <f>I22*J22</f>
        <v>1056</v>
      </c>
      <c r="L22" s="201"/>
      <c r="M22" s="188">
        <v>1</v>
      </c>
      <c r="N22" s="166">
        <v>1800.5</v>
      </c>
      <c r="O22" s="33">
        <f>M22*N22</f>
        <v>1800.5</v>
      </c>
      <c r="P22" s="189"/>
      <c r="Q22" s="162"/>
      <c r="R22" s="70"/>
      <c r="S22" s="296"/>
      <c r="T22" s="74"/>
      <c r="U22" s="161"/>
    </row>
    <row r="23" spans="2:21" ht="47.25" customHeight="1" thickTop="1" thickBot="1" x14ac:dyDescent="0.25">
      <c r="B23" s="119"/>
      <c r="C23" s="121"/>
      <c r="D23" s="147"/>
      <c r="E23" s="247"/>
      <c r="G23" s="484" t="s">
        <v>154</v>
      </c>
      <c r="H23" s="484"/>
      <c r="I23" s="328"/>
      <c r="J23" s="21"/>
      <c r="K23" s="329"/>
      <c r="P23" s="140"/>
      <c r="Q23" s="145"/>
      <c r="R23" s="65"/>
      <c r="S23" s="43"/>
    </row>
    <row r="24" spans="2:21" ht="16.899999999999999" customHeight="1" thickTop="1" thickBot="1" x14ac:dyDescent="0.25">
      <c r="B24" s="165"/>
      <c r="C24" s="198" t="s">
        <v>53</v>
      </c>
      <c r="D24" s="230"/>
      <c r="E24" s="251" t="str">
        <f>_xlfn.CONCAT($E$14,"-",C24)</f>
        <v>A1-03</v>
      </c>
      <c r="F24" s="75"/>
      <c r="G24" s="200" t="s">
        <v>222</v>
      </c>
      <c r="H24" s="200"/>
      <c r="I24" s="328">
        <v>1</v>
      </c>
      <c r="J24" s="21">
        <v>43</v>
      </c>
      <c r="K24" s="21">
        <f>I24*J24</f>
        <v>43</v>
      </c>
      <c r="L24" s="201"/>
      <c r="M24" s="188"/>
      <c r="N24" s="166">
        <v>59.7</v>
      </c>
      <c r="O24" s="33">
        <f>M24*N24</f>
        <v>0</v>
      </c>
      <c r="P24" s="189"/>
      <c r="Q24" s="162"/>
      <c r="R24" s="70"/>
      <c r="S24" s="296"/>
      <c r="T24" s="74"/>
      <c r="U24" s="161"/>
    </row>
    <row r="25" spans="2:21" ht="16.899999999999999" customHeight="1" thickTop="1" thickBot="1" x14ac:dyDescent="0.25">
      <c r="B25" s="119"/>
      <c r="C25" s="121"/>
      <c r="D25" s="147"/>
      <c r="E25" s="247"/>
      <c r="G25" s="483" t="s">
        <v>223</v>
      </c>
      <c r="H25" s="483"/>
      <c r="I25" s="328"/>
      <c r="J25" s="21"/>
      <c r="K25" s="329"/>
      <c r="P25" s="140"/>
      <c r="Q25" s="145"/>
      <c r="R25" s="65"/>
      <c r="S25" s="43"/>
    </row>
    <row r="26" spans="2:21" ht="16.899999999999999" customHeight="1" thickTop="1" thickBot="1" x14ac:dyDescent="0.25">
      <c r="B26" s="100"/>
      <c r="C26" s="120" t="s">
        <v>54</v>
      </c>
      <c r="D26" s="146"/>
      <c r="E26" s="251" t="str">
        <f>_xlfn.CONCAT($E$14,"-",C26)</f>
        <v>A1-04</v>
      </c>
      <c r="F26" s="50"/>
      <c r="G26" s="86" t="s">
        <v>136</v>
      </c>
      <c r="H26" s="86"/>
      <c r="I26" s="328">
        <v>1</v>
      </c>
      <c r="J26" s="21">
        <v>23</v>
      </c>
      <c r="K26" s="21">
        <f>I26*J26</f>
        <v>23</v>
      </c>
      <c r="L26" s="106"/>
      <c r="M26" s="188">
        <v>1</v>
      </c>
      <c r="N26" s="166">
        <v>12.86</v>
      </c>
      <c r="O26" s="33">
        <f>M26*N26</f>
        <v>12.86</v>
      </c>
      <c r="P26" s="189"/>
      <c r="Q26" s="145"/>
      <c r="R26" s="128"/>
      <c r="S26" s="299"/>
      <c r="T26" s="12"/>
      <c r="U26" s="8"/>
    </row>
    <row r="27" spans="2:21" ht="16.899999999999999" customHeight="1" thickTop="1" thickBot="1" x14ac:dyDescent="0.25">
      <c r="B27" s="119"/>
      <c r="C27" s="121"/>
      <c r="D27" s="147"/>
      <c r="E27" s="247"/>
      <c r="G27" s="483" t="s">
        <v>151</v>
      </c>
      <c r="H27" s="483"/>
      <c r="I27" s="328"/>
      <c r="J27" s="21"/>
      <c r="K27" s="329"/>
      <c r="Q27" s="145"/>
      <c r="R27" s="65"/>
      <c r="S27" s="43"/>
    </row>
    <row r="28" spans="2:21" ht="16.899999999999999" customHeight="1" thickTop="1" thickBot="1" x14ac:dyDescent="0.25">
      <c r="B28" s="100"/>
      <c r="C28" s="120" t="s">
        <v>55</v>
      </c>
      <c r="D28" s="146"/>
      <c r="E28" s="251" t="str">
        <f>_xlfn.CONCAT($E$14,"-",C28)</f>
        <v>A1-05</v>
      </c>
      <c r="F28" s="50"/>
      <c r="G28" s="86" t="s">
        <v>166</v>
      </c>
      <c r="H28" s="86"/>
      <c r="I28" s="328">
        <v>1</v>
      </c>
      <c r="J28" s="21">
        <v>10</v>
      </c>
      <c r="K28" s="21">
        <f>I28*J28</f>
        <v>10</v>
      </c>
      <c r="L28" s="106"/>
      <c r="M28" s="188">
        <v>1</v>
      </c>
      <c r="N28" s="166">
        <v>9.2200000000000006</v>
      </c>
      <c r="O28" s="33">
        <f>M28*N28</f>
        <v>9.2200000000000006</v>
      </c>
      <c r="P28" s="189"/>
      <c r="Q28" s="145"/>
      <c r="R28" s="128"/>
      <c r="S28" s="299"/>
      <c r="T28" s="12"/>
      <c r="U28" s="8"/>
    </row>
    <row r="29" spans="2:21" ht="27" customHeight="1" thickTop="1" thickBot="1" x14ac:dyDescent="0.25">
      <c r="B29" s="119"/>
      <c r="C29" s="121"/>
      <c r="D29" s="147"/>
      <c r="E29" s="247"/>
      <c r="G29" s="483" t="s">
        <v>159</v>
      </c>
      <c r="H29" s="483"/>
      <c r="I29" s="328"/>
      <c r="J29" s="21"/>
      <c r="K29" s="329"/>
      <c r="Q29" s="145"/>
      <c r="R29" s="65"/>
      <c r="S29" s="43"/>
    </row>
    <row r="30" spans="2:21" ht="16.899999999999999" customHeight="1" thickTop="1" thickBot="1" x14ac:dyDescent="0.25">
      <c r="B30" s="100"/>
      <c r="C30" s="120" t="s">
        <v>56</v>
      </c>
      <c r="D30" s="146"/>
      <c r="E30" s="251" t="str">
        <f>_xlfn.CONCAT($E$14,"-",C30)</f>
        <v>A1-06</v>
      </c>
      <c r="F30" s="50"/>
      <c r="G30" s="86" t="s">
        <v>152</v>
      </c>
      <c r="H30" s="86"/>
      <c r="I30" s="328">
        <v>1</v>
      </c>
      <c r="J30" s="21">
        <v>20</v>
      </c>
      <c r="K30" s="21">
        <f t="shared" ref="K30" si="0">I30*J30</f>
        <v>20</v>
      </c>
      <c r="L30" s="106"/>
      <c r="M30" s="188"/>
      <c r="N30" s="166"/>
      <c r="O30" s="33">
        <f>M30*N30</f>
        <v>0</v>
      </c>
      <c r="P30" s="189"/>
      <c r="Q30" s="145"/>
      <c r="R30" s="128"/>
      <c r="S30" s="299"/>
      <c r="T30" s="12"/>
      <c r="U30" s="8"/>
    </row>
    <row r="31" spans="2:21" ht="16.899999999999999" customHeight="1" thickTop="1" thickBot="1" x14ac:dyDescent="0.25">
      <c r="B31" s="119"/>
      <c r="C31" s="121"/>
      <c r="D31" s="147"/>
      <c r="E31" s="247"/>
      <c r="G31" s="483" t="s">
        <v>185</v>
      </c>
      <c r="H31" s="483"/>
      <c r="I31" s="328"/>
      <c r="J31" s="21"/>
      <c r="K31" s="329"/>
      <c r="Q31" s="145"/>
      <c r="R31" s="65"/>
      <c r="S31" s="43"/>
    </row>
    <row r="32" spans="2:21" ht="16.899999999999999" customHeight="1" thickTop="1" thickBot="1" x14ac:dyDescent="0.25">
      <c r="B32" s="100"/>
      <c r="C32" s="120" t="s">
        <v>57</v>
      </c>
      <c r="D32" s="146"/>
      <c r="E32" s="251" t="str">
        <f>_xlfn.CONCAT($E$14,"-",C32)</f>
        <v>A1-07</v>
      </c>
      <c r="F32" s="50"/>
      <c r="G32" s="86" t="s">
        <v>165</v>
      </c>
      <c r="H32" s="86"/>
      <c r="I32" s="328">
        <v>1</v>
      </c>
      <c r="J32" s="21">
        <v>6</v>
      </c>
      <c r="K32" s="21">
        <f t="shared" ref="K32" si="1">I32*J32</f>
        <v>6</v>
      </c>
      <c r="L32" s="106"/>
      <c r="M32" s="188"/>
      <c r="N32" s="166"/>
      <c r="O32" s="33">
        <f>M32*N32</f>
        <v>0</v>
      </c>
      <c r="P32" s="189"/>
      <c r="Q32" s="145"/>
      <c r="R32" s="128"/>
      <c r="S32" s="299"/>
      <c r="T32" s="12"/>
      <c r="U32" s="8"/>
    </row>
    <row r="33" spans="2:21" ht="16.899999999999999" customHeight="1" thickTop="1" thickBot="1" x14ac:dyDescent="0.25">
      <c r="B33" s="100"/>
      <c r="C33" s="120"/>
      <c r="D33" s="146"/>
      <c r="E33"/>
      <c r="I33" s="326"/>
      <c r="J33" s="329"/>
      <c r="K33" s="329"/>
      <c r="Q33" s="145"/>
      <c r="R33" s="128"/>
      <c r="S33" s="299"/>
      <c r="T33" s="12"/>
      <c r="U33" s="8"/>
    </row>
    <row r="34" spans="2:21" ht="16.899999999999999" customHeight="1" thickTop="1" thickBot="1" x14ac:dyDescent="0.25">
      <c r="B34" s="100"/>
      <c r="C34" s="120" t="s">
        <v>58</v>
      </c>
      <c r="D34" s="146"/>
      <c r="E34" s="251" t="str">
        <f>_xlfn.CONCAT($E$14,"-",C34)</f>
        <v>A1-08</v>
      </c>
      <c r="F34" s="50"/>
      <c r="G34" s="86" t="s">
        <v>137</v>
      </c>
      <c r="H34" s="86"/>
      <c r="I34" s="328">
        <v>3</v>
      </c>
      <c r="J34" s="21">
        <v>32</v>
      </c>
      <c r="K34" s="21">
        <f t="shared" ref="K34" si="2">I34*J34</f>
        <v>96</v>
      </c>
      <c r="L34" s="106"/>
      <c r="M34" s="188">
        <v>3</v>
      </c>
      <c r="N34" s="166">
        <v>32.56</v>
      </c>
      <c r="O34" s="33">
        <f>M34*N34</f>
        <v>97.68</v>
      </c>
      <c r="P34" s="189"/>
      <c r="Q34" s="145"/>
      <c r="R34" s="128"/>
      <c r="S34" s="299"/>
      <c r="T34" s="12"/>
      <c r="U34" s="8"/>
    </row>
    <row r="35" spans="2:21" ht="45.75" customHeight="1" thickTop="1" thickBot="1" x14ac:dyDescent="0.25">
      <c r="B35" s="119"/>
      <c r="C35" s="121"/>
      <c r="D35" s="147"/>
      <c r="E35" s="247"/>
      <c r="G35" s="484" t="s">
        <v>162</v>
      </c>
      <c r="H35" s="484"/>
      <c r="I35" s="328"/>
      <c r="J35" s="21"/>
      <c r="K35" s="329"/>
      <c r="Q35" s="145"/>
      <c r="R35" s="65"/>
      <c r="S35" s="43"/>
    </row>
    <row r="36" spans="2:21" ht="16.899999999999999" customHeight="1" thickTop="1" thickBot="1" x14ac:dyDescent="0.25">
      <c r="B36" s="100"/>
      <c r="C36" s="120" t="s">
        <v>59</v>
      </c>
      <c r="D36" s="146"/>
      <c r="E36" s="251" t="str">
        <f>_xlfn.CONCAT($E$14,"-",C36)</f>
        <v>A1-09</v>
      </c>
      <c r="F36" s="50"/>
      <c r="G36" s="86" t="s">
        <v>138</v>
      </c>
      <c r="H36" s="86"/>
      <c r="I36" s="328">
        <v>1</v>
      </c>
      <c r="J36" s="21">
        <v>52</v>
      </c>
      <c r="K36" s="21">
        <f t="shared" ref="K36" si="3">I36*J36</f>
        <v>52</v>
      </c>
      <c r="L36" s="106"/>
      <c r="M36" s="188"/>
      <c r="N36" s="166"/>
      <c r="O36" s="33">
        <f>M36*N36</f>
        <v>0</v>
      </c>
      <c r="P36" s="189"/>
      <c r="Q36" s="145"/>
      <c r="R36" s="128"/>
      <c r="S36" s="299"/>
      <c r="T36" s="12"/>
      <c r="U36" s="8"/>
    </row>
    <row r="37" spans="2:21" ht="27" customHeight="1" thickTop="1" thickBot="1" x14ac:dyDescent="0.25">
      <c r="B37" s="100"/>
      <c r="C37" s="120"/>
      <c r="D37" s="146"/>
      <c r="E37" s="251"/>
      <c r="F37" s="50"/>
      <c r="G37" s="484" t="s">
        <v>153</v>
      </c>
      <c r="H37" s="484"/>
      <c r="I37" s="328"/>
      <c r="J37" s="21"/>
      <c r="K37" s="21"/>
      <c r="L37" s="106"/>
      <c r="Q37" s="145"/>
      <c r="R37" s="128"/>
      <c r="S37" s="299"/>
      <c r="T37" s="12"/>
      <c r="U37" s="8"/>
    </row>
    <row r="38" spans="2:21" ht="16.899999999999999" customHeight="1" thickTop="1" thickBot="1" x14ac:dyDescent="0.25">
      <c r="B38" s="100"/>
      <c r="C38" s="120" t="s">
        <v>60</v>
      </c>
      <c r="D38" s="146"/>
      <c r="E38" s="251" t="str">
        <f>_xlfn.CONCAT($E$14,"-",C38)</f>
        <v>A1-10</v>
      </c>
      <c r="F38" s="50"/>
      <c r="G38" s="86" t="s">
        <v>139</v>
      </c>
      <c r="H38" s="86"/>
      <c r="I38" s="328">
        <v>1</v>
      </c>
      <c r="J38" s="21">
        <v>40</v>
      </c>
      <c r="K38" s="21">
        <f>I38*J38</f>
        <v>40</v>
      </c>
      <c r="L38" s="106"/>
      <c r="M38" s="188"/>
      <c r="N38" s="166"/>
      <c r="O38" s="33">
        <f>M38*N38</f>
        <v>0</v>
      </c>
      <c r="P38" s="189"/>
      <c r="Q38" s="145"/>
      <c r="R38" s="128"/>
      <c r="S38" s="299"/>
      <c r="T38" s="12"/>
      <c r="U38" s="8"/>
    </row>
    <row r="39" spans="2:21" ht="16.899999999999999" customHeight="1" thickTop="1" thickBot="1" x14ac:dyDescent="0.25">
      <c r="B39" s="100"/>
      <c r="C39" s="120"/>
      <c r="D39" s="146"/>
      <c r="E39"/>
      <c r="I39" s="326"/>
      <c r="J39" s="329"/>
      <c r="K39" s="329"/>
      <c r="Q39" s="145"/>
      <c r="R39" s="128"/>
      <c r="S39" s="299"/>
      <c r="T39" s="12"/>
      <c r="U39" s="8"/>
    </row>
    <row r="40" spans="2:21" ht="16.899999999999999" customHeight="1" thickTop="1" thickBot="1" x14ac:dyDescent="0.25">
      <c r="B40" s="119"/>
      <c r="C40" s="120" t="s">
        <v>61</v>
      </c>
      <c r="D40" s="147"/>
      <c r="E40" s="251" t="str">
        <f>_xlfn.CONCAT($E$14,"-",C40)</f>
        <v>A1-11</v>
      </c>
      <c r="G40" s="86" t="s">
        <v>146</v>
      </c>
      <c r="H40" s="15"/>
      <c r="I40" s="328">
        <v>1</v>
      </c>
      <c r="J40" s="21">
        <v>4</v>
      </c>
      <c r="K40" s="21">
        <f>I40*J40</f>
        <v>4</v>
      </c>
      <c r="M40" s="188"/>
      <c r="N40" s="166"/>
      <c r="O40" s="33">
        <f>M40*N40</f>
        <v>0</v>
      </c>
      <c r="P40" s="189"/>
      <c r="Q40" s="145"/>
      <c r="R40" s="65"/>
      <c r="S40" s="43"/>
    </row>
    <row r="41" spans="2:21" ht="16.899999999999999" customHeight="1" thickTop="1" x14ac:dyDescent="0.2">
      <c r="B41" s="119"/>
      <c r="C41" s="120"/>
      <c r="D41" s="147"/>
      <c r="E41" s="251"/>
      <c r="G41" s="86"/>
      <c r="H41" s="15"/>
      <c r="I41" s="233"/>
      <c r="J41" s="21"/>
      <c r="K41" s="21"/>
      <c r="Q41" s="145"/>
      <c r="R41" s="65"/>
      <c r="S41" s="43"/>
    </row>
    <row r="42" spans="2:21" ht="3.75" customHeight="1" x14ac:dyDescent="0.2">
      <c r="B42" s="119"/>
      <c r="C42" s="121"/>
      <c r="D42" s="146"/>
      <c r="E42" s="276"/>
      <c r="F42" s="41"/>
      <c r="G42" s="277"/>
      <c r="H42" s="277"/>
      <c r="I42" s="40"/>
      <c r="J42" s="278"/>
      <c r="K42" s="278"/>
      <c r="L42" s="279"/>
      <c r="M42" s="43"/>
      <c r="N42" s="43"/>
      <c r="O42" s="43"/>
      <c r="P42" s="43"/>
      <c r="Q42" s="145"/>
      <c r="R42" s="65"/>
      <c r="S42" s="43"/>
    </row>
    <row r="43" spans="2:21" x14ac:dyDescent="0.2">
      <c r="B43" s="119"/>
      <c r="C43" s="121"/>
      <c r="D43" s="268"/>
      <c r="E43" s="269"/>
      <c r="F43" s="270"/>
      <c r="G43" s="271"/>
      <c r="H43" s="271"/>
      <c r="I43" s="272"/>
      <c r="J43" s="273"/>
      <c r="K43" s="273"/>
      <c r="L43" s="274"/>
      <c r="M43" s="275"/>
      <c r="N43" s="275"/>
      <c r="O43" s="275"/>
      <c r="P43" s="275"/>
      <c r="Q43" s="275"/>
      <c r="R43" s="65"/>
      <c r="S43" s="43"/>
    </row>
    <row r="44" spans="2:21" x14ac:dyDescent="0.2">
      <c r="B44" s="6"/>
      <c r="C44" s="14"/>
      <c r="D44" s="14"/>
      <c r="E44" s="247"/>
      <c r="F44" s="4"/>
      <c r="G44" s="58"/>
      <c r="H44" s="58"/>
      <c r="I44" s="7"/>
      <c r="J44" s="21"/>
      <c r="K44" s="21"/>
      <c r="L44" s="102"/>
      <c r="M44" s="8"/>
      <c r="N44" s="8"/>
      <c r="O44" s="8"/>
      <c r="P44" s="8"/>
      <c r="Q44" s="8"/>
      <c r="R44" s="8"/>
      <c r="S44" s="43"/>
    </row>
    <row r="45" spans="2:21" x14ac:dyDescent="0.2">
      <c r="B45" s="119"/>
      <c r="C45" s="81"/>
      <c r="D45" s="81"/>
      <c r="E45" s="263"/>
      <c r="F45" s="61"/>
      <c r="G45" s="98"/>
      <c r="H45" s="98"/>
      <c r="I45" s="63"/>
      <c r="J45" s="63"/>
      <c r="K45" s="64"/>
      <c r="L45" s="103"/>
      <c r="M45" s="65"/>
      <c r="N45" s="65"/>
      <c r="O45" s="65"/>
      <c r="P45" s="65"/>
      <c r="Q45" s="65"/>
      <c r="R45" s="65"/>
      <c r="S45" s="43"/>
      <c r="T45" s="8"/>
      <c r="U45" s="8"/>
    </row>
    <row r="46" spans="2:21" ht="27.75" x14ac:dyDescent="0.2">
      <c r="B46" s="119"/>
      <c r="C46" s="119"/>
      <c r="D46" s="119"/>
      <c r="E46" s="264" t="s">
        <v>80</v>
      </c>
      <c r="F46" s="61"/>
      <c r="G46" s="67" t="s">
        <v>210</v>
      </c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65"/>
      <c r="S46" s="43"/>
      <c r="T46" s="8"/>
      <c r="U46" s="8"/>
    </row>
    <row r="47" spans="2:21" x14ac:dyDescent="0.2">
      <c r="B47" s="119"/>
      <c r="C47" s="119"/>
      <c r="D47" s="119"/>
      <c r="E47" s="263"/>
      <c r="F47" s="66"/>
      <c r="G47" s="98"/>
      <c r="H47" s="98"/>
      <c r="I47" s="68"/>
      <c r="J47" s="68"/>
      <c r="K47" s="69"/>
      <c r="L47" s="104"/>
      <c r="M47" s="70"/>
      <c r="N47" s="70"/>
      <c r="O47" s="70"/>
      <c r="P47" s="70"/>
      <c r="Q47" s="70"/>
      <c r="R47" s="65"/>
      <c r="S47" s="43"/>
      <c r="T47" s="8"/>
      <c r="U47" s="8"/>
    </row>
    <row r="48" spans="2:21" x14ac:dyDescent="0.2">
      <c r="B48" s="119"/>
      <c r="C48" s="119"/>
      <c r="D48" s="143"/>
      <c r="E48" s="248"/>
      <c r="F48" s="122"/>
      <c r="G48" s="97"/>
      <c r="H48" s="97"/>
      <c r="I48" s="123"/>
      <c r="J48" s="123"/>
      <c r="K48" s="124"/>
      <c r="L48" s="125"/>
      <c r="M48" s="126"/>
      <c r="N48" s="126"/>
      <c r="O48" s="126"/>
      <c r="P48" s="126"/>
      <c r="Q48" s="144"/>
      <c r="R48" s="65"/>
      <c r="S48" s="43"/>
    </row>
    <row r="49" spans="2:21" x14ac:dyDescent="0.2">
      <c r="B49" s="119"/>
      <c r="C49" s="119"/>
      <c r="D49" s="96"/>
      <c r="E49" s="249" t="s">
        <v>122</v>
      </c>
      <c r="F49" s="238"/>
      <c r="G49" s="238"/>
      <c r="H49" s="238"/>
      <c r="I49" s="238"/>
      <c r="J49" s="238"/>
      <c r="K49" s="238"/>
      <c r="L49" s="108"/>
      <c r="M49" s="239" t="s">
        <v>123</v>
      </c>
      <c r="N49" s="239"/>
      <c r="O49" s="239"/>
      <c r="P49" s="239"/>
      <c r="Q49" s="145"/>
      <c r="R49" s="65"/>
      <c r="S49" s="43"/>
    </row>
    <row r="50" spans="2:21" x14ac:dyDescent="0.2">
      <c r="B50" s="216"/>
      <c r="C50" s="216"/>
      <c r="D50" s="217"/>
      <c r="E50" s="335" t="s">
        <v>119</v>
      </c>
      <c r="F50" s="218"/>
      <c r="G50" s="219" t="s">
        <v>120</v>
      </c>
      <c r="H50" s="219"/>
      <c r="I50" s="218" t="s">
        <v>0</v>
      </c>
      <c r="J50" s="218" t="s">
        <v>90</v>
      </c>
      <c r="K50" s="218" t="s">
        <v>94</v>
      </c>
      <c r="L50" s="220"/>
      <c r="M50" s="218" t="s">
        <v>0</v>
      </c>
      <c r="N50" s="218" t="s">
        <v>90</v>
      </c>
      <c r="O50" s="218" t="s">
        <v>94</v>
      </c>
      <c r="P50" s="218" t="s">
        <v>91</v>
      </c>
      <c r="Q50" s="221"/>
      <c r="R50" s="222"/>
      <c r="S50" s="298"/>
      <c r="T50" s="223"/>
      <c r="U50" s="223"/>
    </row>
    <row r="51" spans="2:21" ht="13.5" thickBot="1" x14ac:dyDescent="0.25">
      <c r="B51" s="119"/>
      <c r="C51" s="119"/>
      <c r="D51" s="96"/>
      <c r="F51" s="41"/>
      <c r="G51" s="99"/>
      <c r="H51" s="99"/>
      <c r="I51" s="40"/>
      <c r="J51" s="40"/>
      <c r="K51" s="42"/>
      <c r="L51" s="105"/>
      <c r="M51" s="43"/>
      <c r="N51" s="43"/>
      <c r="O51" s="43"/>
      <c r="P51" s="43"/>
      <c r="Q51" s="145"/>
      <c r="R51" s="65"/>
      <c r="S51" s="43"/>
      <c r="T51" s="8"/>
    </row>
    <row r="52" spans="2:21" ht="16.899999999999999" customHeight="1" thickTop="1" thickBot="1" x14ac:dyDescent="0.25">
      <c r="B52" s="165"/>
      <c r="C52" s="198" t="s">
        <v>53</v>
      </c>
      <c r="D52" s="230"/>
      <c r="E52" s="251" t="str">
        <f>_xlfn.CONCAT($E$14,"-",C52)</f>
        <v>A1-03</v>
      </c>
      <c r="F52" s="75"/>
      <c r="G52" s="200" t="s">
        <v>161</v>
      </c>
      <c r="H52" s="200"/>
      <c r="I52" s="328">
        <v>1</v>
      </c>
      <c r="J52" s="21">
        <v>43</v>
      </c>
      <c r="K52" s="21">
        <f>I52*J52</f>
        <v>43</v>
      </c>
      <c r="L52" s="201"/>
      <c r="M52" s="188"/>
      <c r="N52" s="166"/>
      <c r="O52" s="33">
        <f>M52*N52</f>
        <v>0</v>
      </c>
      <c r="P52" s="189"/>
      <c r="Q52" s="162"/>
      <c r="R52" s="70"/>
      <c r="S52" s="296"/>
      <c r="T52" s="74"/>
      <c r="U52" s="161"/>
    </row>
    <row r="53" spans="2:21" ht="16.899999999999999" customHeight="1" thickTop="1" thickBot="1" x14ac:dyDescent="0.25">
      <c r="B53" s="119"/>
      <c r="C53" s="121"/>
      <c r="D53" s="147"/>
      <c r="E53" s="247"/>
      <c r="G53" s="483" t="s">
        <v>150</v>
      </c>
      <c r="H53" s="483"/>
      <c r="I53" s="328"/>
      <c r="J53" s="21"/>
      <c r="K53" s="329"/>
      <c r="P53" s="140"/>
      <c r="Q53" s="145"/>
      <c r="R53" s="65"/>
      <c r="S53" s="43"/>
    </row>
    <row r="54" spans="2:21" ht="16.899999999999999" customHeight="1" thickTop="1" thickBot="1" x14ac:dyDescent="0.25">
      <c r="B54" s="100"/>
      <c r="C54" s="120" t="s">
        <v>54</v>
      </c>
      <c r="D54" s="146"/>
      <c r="E54" s="251" t="str">
        <f>_xlfn.CONCAT($E$14,"-",C54)</f>
        <v>A1-04</v>
      </c>
      <c r="F54" s="50"/>
      <c r="G54" s="86" t="s">
        <v>136</v>
      </c>
      <c r="H54" s="86"/>
      <c r="I54" s="328">
        <v>1</v>
      </c>
      <c r="J54" s="21">
        <v>23</v>
      </c>
      <c r="K54" s="21">
        <f>I54*J54</f>
        <v>23</v>
      </c>
      <c r="L54" s="106"/>
      <c r="M54" s="188"/>
      <c r="N54" s="166"/>
      <c r="O54" s="33">
        <f>M54*N54</f>
        <v>0</v>
      </c>
      <c r="P54" s="189"/>
      <c r="Q54" s="145"/>
      <c r="R54" s="128"/>
      <c r="S54" s="299"/>
      <c r="T54" s="12"/>
      <c r="U54" s="8"/>
    </row>
    <row r="55" spans="2:21" ht="16.899999999999999" customHeight="1" thickTop="1" thickBot="1" x14ac:dyDescent="0.25">
      <c r="B55" s="119"/>
      <c r="C55" s="121"/>
      <c r="D55" s="147"/>
      <c r="E55" s="247"/>
      <c r="G55" s="483" t="s">
        <v>151</v>
      </c>
      <c r="H55" s="483"/>
      <c r="I55" s="328"/>
      <c r="J55" s="21"/>
      <c r="K55" s="329"/>
      <c r="Q55" s="145"/>
      <c r="R55" s="65"/>
      <c r="S55" s="43"/>
    </row>
    <row r="56" spans="2:21" ht="16.899999999999999" customHeight="1" thickTop="1" thickBot="1" x14ac:dyDescent="0.25">
      <c r="B56" s="100"/>
      <c r="C56" s="120" t="s">
        <v>55</v>
      </c>
      <c r="D56" s="146"/>
      <c r="E56" s="251" t="str">
        <f>_xlfn.CONCAT($E$14,"-",C56)</f>
        <v>A1-05</v>
      </c>
      <c r="F56" s="50"/>
      <c r="G56" s="86" t="s">
        <v>166</v>
      </c>
      <c r="H56" s="86"/>
      <c r="I56" s="328">
        <v>1</v>
      </c>
      <c r="J56" s="21">
        <v>10</v>
      </c>
      <c r="K56" s="21">
        <f>I56*J56</f>
        <v>10</v>
      </c>
      <c r="L56" s="106"/>
      <c r="M56" s="188"/>
      <c r="N56" s="166"/>
      <c r="O56" s="33">
        <f>M56*N56</f>
        <v>0</v>
      </c>
      <c r="P56" s="189"/>
      <c r="Q56" s="145"/>
      <c r="R56" s="128"/>
      <c r="S56" s="299"/>
      <c r="T56" s="12"/>
      <c r="U56" s="8"/>
    </row>
    <row r="57" spans="2:21" ht="27" customHeight="1" thickTop="1" thickBot="1" x14ac:dyDescent="0.25">
      <c r="B57" s="119"/>
      <c r="C57" s="121"/>
      <c r="D57" s="147"/>
      <c r="E57" s="247"/>
      <c r="G57" s="483" t="s">
        <v>159</v>
      </c>
      <c r="H57" s="483"/>
      <c r="I57" s="328"/>
      <c r="J57" s="21"/>
      <c r="K57" s="329"/>
      <c r="Q57" s="145"/>
      <c r="R57" s="65"/>
      <c r="S57" s="43"/>
    </row>
    <row r="58" spans="2:21" ht="16.899999999999999" customHeight="1" thickTop="1" thickBot="1" x14ac:dyDescent="0.25">
      <c r="B58" s="100"/>
      <c r="C58" s="120" t="s">
        <v>56</v>
      </c>
      <c r="D58" s="146"/>
      <c r="E58" s="251" t="str">
        <f>_xlfn.CONCAT($E$14,"-",C58)</f>
        <v>A1-06</v>
      </c>
      <c r="F58" s="50"/>
      <c r="G58" s="86" t="s">
        <v>152</v>
      </c>
      <c r="H58" s="86"/>
      <c r="I58" s="328">
        <v>1</v>
      </c>
      <c r="J58" s="21">
        <v>20</v>
      </c>
      <c r="K58" s="21">
        <f t="shared" ref="K58" si="4">I58*J58</f>
        <v>20</v>
      </c>
      <c r="L58" s="106"/>
      <c r="M58" s="188">
        <v>1</v>
      </c>
      <c r="N58" s="166">
        <v>19.260000000000002</v>
      </c>
      <c r="O58" s="33">
        <f>M58*N58</f>
        <v>19.260000000000002</v>
      </c>
      <c r="P58" s="189"/>
      <c r="Q58" s="145"/>
      <c r="R58" s="128"/>
      <c r="S58" s="299"/>
      <c r="T58" s="12"/>
      <c r="U58" s="8"/>
    </row>
    <row r="59" spans="2:21" ht="16.899999999999999" customHeight="1" thickTop="1" thickBot="1" x14ac:dyDescent="0.25">
      <c r="B59" s="119"/>
      <c r="C59" s="121"/>
      <c r="D59" s="147"/>
      <c r="E59" s="247"/>
      <c r="G59" s="483" t="s">
        <v>185</v>
      </c>
      <c r="H59" s="483"/>
      <c r="I59" s="328"/>
      <c r="J59" s="21"/>
      <c r="K59" s="329"/>
      <c r="Q59" s="145"/>
      <c r="R59" s="65"/>
      <c r="S59" s="43"/>
    </row>
    <row r="60" spans="2:21" ht="16.899999999999999" customHeight="1" thickTop="1" thickBot="1" x14ac:dyDescent="0.25">
      <c r="B60" s="100"/>
      <c r="C60" s="120" t="s">
        <v>57</v>
      </c>
      <c r="D60" s="146"/>
      <c r="E60" s="251" t="str">
        <f>_xlfn.CONCAT($E$14,"-",C60)</f>
        <v>A1-07</v>
      </c>
      <c r="F60" s="50"/>
      <c r="G60" s="86" t="s">
        <v>165</v>
      </c>
      <c r="H60" s="86"/>
      <c r="I60" s="328">
        <v>1</v>
      </c>
      <c r="J60" s="21">
        <v>6</v>
      </c>
      <c r="K60" s="21">
        <f t="shared" ref="K60" si="5">I60*J60</f>
        <v>6</v>
      </c>
      <c r="L60" s="106"/>
      <c r="M60" s="188">
        <v>1</v>
      </c>
      <c r="N60" s="166">
        <v>5.58</v>
      </c>
      <c r="O60" s="33">
        <f>M60*N60</f>
        <v>5.58</v>
      </c>
      <c r="P60" s="189"/>
      <c r="Q60" s="145"/>
      <c r="R60" s="128"/>
      <c r="S60" s="299"/>
      <c r="T60" s="12"/>
      <c r="U60" s="8"/>
    </row>
    <row r="61" spans="2:21" ht="16.899999999999999" customHeight="1" thickTop="1" thickBot="1" x14ac:dyDescent="0.25">
      <c r="B61" s="100"/>
      <c r="C61" s="120"/>
      <c r="D61" s="146"/>
      <c r="E61"/>
      <c r="I61" s="326"/>
      <c r="J61" s="329"/>
      <c r="K61" s="329"/>
      <c r="Q61" s="145"/>
      <c r="R61" s="128"/>
      <c r="S61" s="299"/>
      <c r="T61" s="12"/>
      <c r="U61" s="8"/>
    </row>
    <row r="62" spans="2:21" ht="16.899999999999999" customHeight="1" thickTop="1" thickBot="1" x14ac:dyDescent="0.25">
      <c r="B62" s="100"/>
      <c r="C62" s="120" t="s">
        <v>58</v>
      </c>
      <c r="D62" s="146"/>
      <c r="E62" s="251" t="str">
        <f>_xlfn.CONCAT($E$14,"-",C62)</f>
        <v>A1-08</v>
      </c>
      <c r="F62" s="50"/>
      <c r="G62" s="86" t="s">
        <v>137</v>
      </c>
      <c r="H62" s="86"/>
      <c r="I62" s="328">
        <v>3</v>
      </c>
      <c r="J62" s="21">
        <v>32</v>
      </c>
      <c r="K62" s="21">
        <f t="shared" ref="K62" si="6">I62*J62</f>
        <v>96</v>
      </c>
      <c r="L62" s="106"/>
      <c r="M62" s="188"/>
      <c r="N62" s="166"/>
      <c r="O62" s="33">
        <f>M62*N62</f>
        <v>0</v>
      </c>
      <c r="P62" s="189"/>
      <c r="Q62" s="145"/>
      <c r="R62" s="128"/>
      <c r="S62" s="299"/>
      <c r="T62" s="12"/>
      <c r="U62" s="8"/>
    </row>
    <row r="63" spans="2:21" ht="45.75" customHeight="1" thickTop="1" thickBot="1" x14ac:dyDescent="0.25">
      <c r="B63" s="119"/>
      <c r="C63" s="121"/>
      <c r="D63" s="147"/>
      <c r="E63" s="247"/>
      <c r="G63" s="484" t="s">
        <v>162</v>
      </c>
      <c r="H63" s="484"/>
      <c r="I63" s="328"/>
      <c r="J63" s="21"/>
      <c r="K63" s="329"/>
      <c r="Q63" s="145"/>
      <c r="R63" s="65"/>
      <c r="S63" s="43"/>
    </row>
    <row r="64" spans="2:21" ht="16.899999999999999" customHeight="1" thickTop="1" thickBot="1" x14ac:dyDescent="0.25">
      <c r="B64" s="100"/>
      <c r="C64" s="120" t="s">
        <v>59</v>
      </c>
      <c r="D64" s="146"/>
      <c r="E64" s="251" t="str">
        <f>_xlfn.CONCAT($E$14,"-",C64)</f>
        <v>A1-09</v>
      </c>
      <c r="F64" s="50"/>
      <c r="G64" s="86" t="s">
        <v>138</v>
      </c>
      <c r="H64" s="86"/>
      <c r="I64" s="328">
        <v>1</v>
      </c>
      <c r="J64" s="21">
        <v>52</v>
      </c>
      <c r="K64" s="21">
        <f t="shared" ref="K64" si="7">I64*J64</f>
        <v>52</v>
      </c>
      <c r="L64" s="106"/>
      <c r="M64" s="188">
        <v>1</v>
      </c>
      <c r="N64" s="166">
        <v>22.95</v>
      </c>
      <c r="O64" s="33">
        <f>M64*N64</f>
        <v>22.95</v>
      </c>
      <c r="P64" s="189"/>
      <c r="Q64" s="145"/>
      <c r="R64" s="128"/>
      <c r="S64" s="299"/>
      <c r="T64" s="12"/>
      <c r="U64" s="8"/>
    </row>
    <row r="65" spans="2:21" ht="27" customHeight="1" thickTop="1" thickBot="1" x14ac:dyDescent="0.25">
      <c r="B65" s="100"/>
      <c r="C65" s="120"/>
      <c r="D65" s="146"/>
      <c r="E65" s="251"/>
      <c r="F65" s="50"/>
      <c r="G65" s="484" t="s">
        <v>153</v>
      </c>
      <c r="H65" s="484"/>
      <c r="I65" s="328"/>
      <c r="J65" s="21"/>
      <c r="K65" s="21"/>
      <c r="L65" s="106"/>
      <c r="Q65" s="145"/>
      <c r="R65" s="128"/>
      <c r="S65" s="299"/>
      <c r="T65" s="12"/>
      <c r="U65" s="8"/>
    </row>
    <row r="66" spans="2:21" ht="16.899999999999999" customHeight="1" thickTop="1" thickBot="1" x14ac:dyDescent="0.25">
      <c r="B66" s="100"/>
      <c r="C66" s="120" t="s">
        <v>60</v>
      </c>
      <c r="D66" s="146"/>
      <c r="E66" s="251" t="str">
        <f>_xlfn.CONCAT($E$14,"-",C66)</f>
        <v>A1-10</v>
      </c>
      <c r="F66" s="50"/>
      <c r="G66" s="86" t="s">
        <v>139</v>
      </c>
      <c r="H66" s="86"/>
      <c r="I66" s="328">
        <v>1</v>
      </c>
      <c r="J66" s="21">
        <v>40</v>
      </c>
      <c r="K66" s="21">
        <f>I66*J66</f>
        <v>40</v>
      </c>
      <c r="L66" s="106"/>
      <c r="M66" s="188"/>
      <c r="N66" s="166"/>
      <c r="O66" s="33">
        <f>M66*N66</f>
        <v>0</v>
      </c>
      <c r="P66" s="189"/>
      <c r="Q66" s="145"/>
      <c r="R66" s="128"/>
      <c r="S66" s="299"/>
      <c r="T66" s="12"/>
      <c r="U66" s="8"/>
    </row>
    <row r="67" spans="2:21" ht="16.899999999999999" customHeight="1" thickTop="1" thickBot="1" x14ac:dyDescent="0.25">
      <c r="B67" s="100"/>
      <c r="C67" s="120"/>
      <c r="D67" s="146"/>
      <c r="E67"/>
      <c r="I67" s="326"/>
      <c r="J67" s="329"/>
      <c r="K67" s="329"/>
      <c r="Q67" s="145"/>
      <c r="R67" s="128"/>
      <c r="S67" s="299"/>
      <c r="T67" s="12"/>
      <c r="U67" s="8"/>
    </row>
    <row r="68" spans="2:21" ht="16.899999999999999" customHeight="1" thickTop="1" thickBot="1" x14ac:dyDescent="0.25">
      <c r="B68" s="119"/>
      <c r="C68" s="120" t="s">
        <v>61</v>
      </c>
      <c r="D68" s="147"/>
      <c r="E68" s="251" t="str">
        <f>_xlfn.CONCAT($E$14,"-",C68)</f>
        <v>A1-11</v>
      </c>
      <c r="G68" s="86" t="s">
        <v>146</v>
      </c>
      <c r="H68" s="15"/>
      <c r="I68" s="328">
        <v>1</v>
      </c>
      <c r="J68" s="21">
        <v>4</v>
      </c>
      <c r="K68" s="21">
        <f>I68*J68</f>
        <v>4</v>
      </c>
      <c r="M68" s="188"/>
      <c r="N68" s="166"/>
      <c r="O68" s="33">
        <f>M68*N68</f>
        <v>0</v>
      </c>
      <c r="P68" s="189"/>
      <c r="Q68" s="145"/>
      <c r="R68" s="65"/>
      <c r="S68" s="43"/>
    </row>
    <row r="69" spans="2:21" ht="16.899999999999999" customHeight="1" thickTop="1" x14ac:dyDescent="0.2">
      <c r="B69" s="119"/>
      <c r="C69" s="120"/>
      <c r="D69" s="147"/>
      <c r="E69" s="251"/>
      <c r="G69" s="86"/>
      <c r="H69" s="15"/>
      <c r="I69" s="233"/>
      <c r="J69" s="21"/>
      <c r="K69" s="21"/>
      <c r="Q69" s="145"/>
      <c r="R69" s="65"/>
      <c r="S69" s="43"/>
    </row>
    <row r="70" spans="2:21" ht="16.5" customHeight="1" x14ac:dyDescent="0.2">
      <c r="B70" s="119"/>
      <c r="C70" s="121"/>
      <c r="D70" s="146"/>
      <c r="E70" s="276"/>
      <c r="F70" s="41"/>
      <c r="G70" s="277"/>
      <c r="H70" s="277"/>
      <c r="I70" s="40"/>
      <c r="J70" s="278"/>
      <c r="K70" s="278"/>
      <c r="L70" s="279"/>
      <c r="M70" s="43"/>
      <c r="N70" s="43"/>
      <c r="O70" s="43"/>
      <c r="P70" s="43"/>
      <c r="Q70" s="145"/>
      <c r="R70" s="65"/>
      <c r="S70" s="43"/>
    </row>
    <row r="71" spans="2:21" x14ac:dyDescent="0.2">
      <c r="B71" s="119"/>
      <c r="C71" s="121"/>
      <c r="D71" s="268"/>
      <c r="E71" s="269"/>
      <c r="F71" s="270"/>
      <c r="G71" s="271"/>
      <c r="H71" s="271"/>
      <c r="I71" s="272"/>
      <c r="J71" s="273"/>
      <c r="K71" s="273"/>
      <c r="L71" s="274"/>
      <c r="M71" s="275"/>
      <c r="N71" s="275"/>
      <c r="O71" s="275"/>
      <c r="P71" s="275"/>
      <c r="Q71" s="275"/>
      <c r="R71" s="65"/>
      <c r="S71" s="43"/>
    </row>
    <row r="72" spans="2:21" x14ac:dyDescent="0.2">
      <c r="C72" s="14"/>
      <c r="D72" s="14"/>
      <c r="J72" s="21"/>
    </row>
    <row r="73" spans="2:21" hidden="1" x14ac:dyDescent="0.2">
      <c r="B73" s="129"/>
      <c r="C73" s="121"/>
      <c r="D73" s="121"/>
      <c r="E73" s="267"/>
      <c r="F73" s="129"/>
      <c r="G73" s="129"/>
      <c r="H73" s="129"/>
      <c r="I73" s="129"/>
      <c r="J73" s="79"/>
      <c r="K73" s="129"/>
      <c r="L73" s="129"/>
      <c r="M73" s="129"/>
      <c r="N73" s="129"/>
      <c r="O73" s="129"/>
      <c r="P73" s="129"/>
      <c r="Q73" s="129"/>
      <c r="R73" s="129"/>
    </row>
    <row r="74" spans="2:21" ht="27.75" hidden="1" x14ac:dyDescent="0.2">
      <c r="B74" s="119"/>
      <c r="C74" s="119"/>
      <c r="D74" s="119"/>
      <c r="E74" s="264" t="s">
        <v>80</v>
      </c>
      <c r="F74" s="61"/>
      <c r="G74" s="67" t="s">
        <v>164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65"/>
      <c r="S74" s="43"/>
      <c r="T74" s="8"/>
      <c r="U74" s="8"/>
    </row>
    <row r="75" spans="2:21" hidden="1" x14ac:dyDescent="0.2">
      <c r="B75" s="119"/>
      <c r="C75" s="119"/>
      <c r="D75" s="119"/>
      <c r="E75" s="263"/>
      <c r="F75" s="66"/>
      <c r="G75" s="98"/>
      <c r="H75" s="98"/>
      <c r="I75" s="68"/>
      <c r="J75" s="68"/>
      <c r="K75" s="69"/>
      <c r="L75" s="104"/>
      <c r="M75" s="70"/>
      <c r="N75" s="70"/>
      <c r="O75" s="70"/>
      <c r="P75" s="70"/>
      <c r="Q75" s="70"/>
      <c r="R75" s="65"/>
      <c r="S75" s="43"/>
      <c r="T75" s="8"/>
      <c r="U75" s="8"/>
    </row>
    <row r="76" spans="2:21" hidden="1" x14ac:dyDescent="0.2">
      <c r="B76" s="119"/>
      <c r="C76" s="119"/>
      <c r="D76" s="143"/>
      <c r="E76" s="248"/>
      <c r="F76" s="122"/>
      <c r="G76" s="97"/>
      <c r="H76" s="97"/>
      <c r="I76" s="123"/>
      <c r="J76" s="123"/>
      <c r="K76" s="124"/>
      <c r="L76" s="125"/>
      <c r="M76" s="126"/>
      <c r="N76" s="126"/>
      <c r="O76" s="126"/>
      <c r="P76" s="126"/>
      <c r="Q76" s="144"/>
      <c r="R76" s="65"/>
      <c r="S76" s="43"/>
    </row>
    <row r="77" spans="2:21" hidden="1" x14ac:dyDescent="0.2">
      <c r="B77" s="119"/>
      <c r="C77" s="119"/>
      <c r="D77" s="96"/>
      <c r="E77" s="249" t="s">
        <v>122</v>
      </c>
      <c r="F77" s="238"/>
      <c r="G77" s="238"/>
      <c r="H77" s="238"/>
      <c r="I77" s="238"/>
      <c r="J77" s="238"/>
      <c r="K77" s="238"/>
      <c r="L77" s="108"/>
      <c r="M77" s="239" t="s">
        <v>123</v>
      </c>
      <c r="N77" s="239"/>
      <c r="O77" s="239"/>
      <c r="P77" s="239"/>
      <c r="Q77" s="145"/>
      <c r="R77" s="65"/>
      <c r="S77" s="43"/>
    </row>
    <row r="78" spans="2:21" hidden="1" x14ac:dyDescent="0.2">
      <c r="B78" s="216"/>
      <c r="C78" s="216"/>
      <c r="D78" s="217"/>
      <c r="E78" s="250" t="s">
        <v>119</v>
      </c>
      <c r="F78" s="218"/>
      <c r="G78" s="219" t="s">
        <v>120</v>
      </c>
      <c r="H78" s="219"/>
      <c r="I78" s="218" t="s">
        <v>0</v>
      </c>
      <c r="J78" s="218" t="s">
        <v>90</v>
      </c>
      <c r="K78" s="218" t="s">
        <v>94</v>
      </c>
      <c r="L78" s="220"/>
      <c r="M78" s="218" t="s">
        <v>0</v>
      </c>
      <c r="N78" s="218" t="s">
        <v>90</v>
      </c>
      <c r="O78" s="218" t="s">
        <v>94</v>
      </c>
      <c r="P78" s="218" t="s">
        <v>91</v>
      </c>
      <c r="Q78" s="221"/>
      <c r="R78" s="222"/>
      <c r="S78" s="298"/>
      <c r="T78" s="223"/>
      <c r="U78" s="223"/>
    </row>
    <row r="79" spans="2:21" ht="13.5" hidden="1" thickBot="1" x14ac:dyDescent="0.25">
      <c r="B79" s="119"/>
      <c r="C79" s="119"/>
      <c r="D79" s="96"/>
      <c r="F79" s="41"/>
      <c r="G79" s="99"/>
      <c r="H79" s="99"/>
      <c r="I79" s="40"/>
      <c r="J79" s="40"/>
      <c r="K79" s="42"/>
      <c r="L79" s="105"/>
      <c r="M79" s="43"/>
      <c r="N79" s="43"/>
      <c r="O79" s="43"/>
      <c r="P79" s="43"/>
      <c r="Q79" s="145"/>
      <c r="R79" s="65"/>
      <c r="S79" s="43"/>
      <c r="T79" s="8"/>
    </row>
    <row r="80" spans="2:21" ht="16.899999999999999" hidden="1" customHeight="1" thickTop="1" thickBot="1" x14ac:dyDescent="0.25">
      <c r="B80" s="165"/>
      <c r="C80" s="198" t="s">
        <v>51</v>
      </c>
      <c r="D80" s="230"/>
      <c r="E80" s="251" t="str">
        <f>_xlfn.CONCAT($E$74,"-",C80)</f>
        <v>A2-01</v>
      </c>
      <c r="F80" s="75"/>
      <c r="G80" s="200" t="s">
        <v>140</v>
      </c>
      <c r="H80" s="200"/>
      <c r="I80" s="325">
        <v>1</v>
      </c>
      <c r="J80" s="323">
        <v>20</v>
      </c>
      <c r="K80" s="323">
        <f>I80*J80</f>
        <v>20</v>
      </c>
      <c r="L80" s="201"/>
      <c r="M80" s="188"/>
      <c r="N80" s="166"/>
      <c r="O80" s="33">
        <f>M80*N80</f>
        <v>0</v>
      </c>
      <c r="P80" s="189"/>
      <c r="Q80" s="162"/>
      <c r="R80" s="70"/>
      <c r="S80" s="296"/>
      <c r="T80" s="74"/>
      <c r="U80" s="74"/>
    </row>
    <row r="81" spans="2:21" ht="16.899999999999999" hidden="1" customHeight="1" thickTop="1" thickBot="1" x14ac:dyDescent="0.25">
      <c r="B81" s="165"/>
      <c r="C81" s="198"/>
      <c r="D81" s="230"/>
      <c r="E81"/>
      <c r="G81" s="484" t="s">
        <v>183</v>
      </c>
      <c r="H81" s="484"/>
      <c r="I81" s="326"/>
      <c r="J81" s="324"/>
      <c r="K81" s="324"/>
      <c r="Q81" s="162"/>
      <c r="R81" s="70"/>
      <c r="S81" s="296"/>
      <c r="T81" s="74"/>
      <c r="U81" s="74"/>
    </row>
    <row r="82" spans="2:21" ht="16.899999999999999" hidden="1" customHeight="1" thickTop="1" thickBot="1" x14ac:dyDescent="0.25">
      <c r="B82" s="165"/>
      <c r="C82" s="198" t="s">
        <v>52</v>
      </c>
      <c r="D82" s="230"/>
      <c r="E82" s="251" t="str">
        <f>_xlfn.CONCAT($E$74,"-",C82)</f>
        <v>A2-02</v>
      </c>
      <c r="F82" s="75"/>
      <c r="G82" s="200" t="s">
        <v>141</v>
      </c>
      <c r="H82" s="200"/>
      <c r="I82" s="325">
        <v>2</v>
      </c>
      <c r="J82" s="323">
        <v>20</v>
      </c>
      <c r="K82" s="323">
        <f>I82*J82</f>
        <v>40</v>
      </c>
      <c r="L82" s="201"/>
      <c r="M82" s="188"/>
      <c r="N82" s="166"/>
      <c r="O82" s="33">
        <f>M82*N82</f>
        <v>0</v>
      </c>
      <c r="P82" s="189"/>
      <c r="Q82" s="162"/>
      <c r="R82" s="70"/>
      <c r="S82" s="296"/>
      <c r="T82" s="74"/>
      <c r="U82" s="74"/>
    </row>
    <row r="83" spans="2:21" ht="16.899999999999999" hidden="1" customHeight="1" thickTop="1" thickBot="1" x14ac:dyDescent="0.25">
      <c r="B83" s="165"/>
      <c r="C83" s="198"/>
      <c r="D83" s="230"/>
      <c r="E83"/>
      <c r="G83" s="484" t="s">
        <v>183</v>
      </c>
      <c r="H83" s="484"/>
      <c r="I83" s="326"/>
      <c r="J83" s="324"/>
      <c r="K83" s="324"/>
      <c r="Q83" s="162"/>
      <c r="R83" s="70"/>
      <c r="S83" s="296"/>
      <c r="T83" s="74"/>
      <c r="U83" s="74"/>
    </row>
    <row r="84" spans="2:21" ht="16.899999999999999" hidden="1" customHeight="1" thickTop="1" thickBot="1" x14ac:dyDescent="0.25">
      <c r="B84" s="165"/>
      <c r="C84" s="198" t="s">
        <v>53</v>
      </c>
      <c r="D84" s="230"/>
      <c r="E84" s="251" t="str">
        <f>_xlfn.CONCAT($E$74,"-",C84)</f>
        <v>A2-03</v>
      </c>
      <c r="F84" s="75"/>
      <c r="G84" s="200" t="s">
        <v>182</v>
      </c>
      <c r="H84" s="200"/>
      <c r="I84" s="325">
        <v>1</v>
      </c>
      <c r="J84" s="323">
        <v>35</v>
      </c>
      <c r="K84" s="323">
        <f>I84*J84</f>
        <v>35</v>
      </c>
      <c r="L84" s="201"/>
      <c r="M84" s="188"/>
      <c r="N84" s="166"/>
      <c r="O84" s="33">
        <f>M84*N84</f>
        <v>0</v>
      </c>
      <c r="P84" s="189"/>
      <c r="Q84" s="162"/>
      <c r="R84" s="70"/>
      <c r="S84" s="296"/>
      <c r="T84" s="74"/>
      <c r="U84" s="74"/>
    </row>
    <row r="85" spans="2:21" ht="16.899999999999999" hidden="1" customHeight="1" thickTop="1" thickBot="1" x14ac:dyDescent="0.25">
      <c r="B85" s="165"/>
      <c r="C85" s="198"/>
      <c r="D85" s="230"/>
      <c r="E85"/>
      <c r="G85" s="484" t="s">
        <v>183</v>
      </c>
      <c r="H85" s="484"/>
      <c r="I85" s="326"/>
      <c r="J85" s="324"/>
      <c r="K85" s="324"/>
      <c r="Q85" s="162"/>
      <c r="R85" s="70"/>
      <c r="S85" s="296"/>
      <c r="T85" s="74"/>
      <c r="U85" s="74"/>
    </row>
    <row r="86" spans="2:21" ht="16.899999999999999" hidden="1" customHeight="1" thickTop="1" thickBot="1" x14ac:dyDescent="0.25">
      <c r="B86" s="165"/>
      <c r="C86" s="198" t="s">
        <v>54</v>
      </c>
      <c r="D86" s="230"/>
      <c r="E86" s="251" t="str">
        <f>_xlfn.CONCAT($E$74,"-",C86)</f>
        <v>A2-04</v>
      </c>
      <c r="F86" s="75"/>
      <c r="G86" s="200" t="s">
        <v>142</v>
      </c>
      <c r="H86" s="200"/>
      <c r="I86" s="325">
        <v>1</v>
      </c>
      <c r="J86" s="323">
        <v>25</v>
      </c>
      <c r="K86" s="323">
        <f>I86*J86</f>
        <v>25</v>
      </c>
      <c r="L86" s="201"/>
      <c r="M86" s="188"/>
      <c r="N86" s="166"/>
      <c r="O86" s="33">
        <f>M86*N86</f>
        <v>0</v>
      </c>
      <c r="P86" s="189"/>
      <c r="Q86" s="162"/>
      <c r="R86" s="70"/>
      <c r="S86" s="296"/>
      <c r="T86" s="74"/>
      <c r="U86" s="74"/>
    </row>
    <row r="87" spans="2:21" ht="16.899999999999999" hidden="1" customHeight="1" thickTop="1" thickBot="1" x14ac:dyDescent="0.25">
      <c r="B87" s="165"/>
      <c r="C87" s="198"/>
      <c r="D87" s="230"/>
      <c r="E87"/>
      <c r="G87" s="484" t="s">
        <v>183</v>
      </c>
      <c r="H87" s="484"/>
      <c r="I87" s="326"/>
      <c r="J87" s="324"/>
      <c r="K87" s="324"/>
      <c r="Q87" s="162"/>
      <c r="R87" s="70"/>
      <c r="S87" s="296"/>
      <c r="T87" s="74"/>
      <c r="U87" s="74"/>
    </row>
    <row r="88" spans="2:21" ht="16.899999999999999" hidden="1" customHeight="1" thickTop="1" thickBot="1" x14ac:dyDescent="0.25">
      <c r="B88" s="100"/>
      <c r="C88" s="120" t="s">
        <v>55</v>
      </c>
      <c r="D88" s="146"/>
      <c r="E88" s="252" t="str">
        <f>_xlfn.CONCAT($E$74,"-",C88)</f>
        <v>A2-05</v>
      </c>
      <c r="F88" s="50"/>
      <c r="G88" s="200" t="s">
        <v>143</v>
      </c>
      <c r="H88" s="86"/>
      <c r="I88" s="325">
        <v>1</v>
      </c>
      <c r="J88" s="323">
        <v>105</v>
      </c>
      <c r="K88" s="323">
        <f t="shared" ref="K88" si="8">I88*J88</f>
        <v>105</v>
      </c>
      <c r="L88" s="106"/>
      <c r="M88" s="188"/>
      <c r="N88" s="166"/>
      <c r="O88" s="33">
        <f>M88*N88</f>
        <v>0</v>
      </c>
      <c r="P88" s="189"/>
      <c r="Q88" s="145"/>
      <c r="R88" s="128"/>
      <c r="S88" s="299"/>
      <c r="T88" s="12"/>
      <c r="U88" s="8"/>
    </row>
    <row r="89" spans="2:21" ht="24.6" hidden="1" customHeight="1" thickTop="1" thickBot="1" x14ac:dyDescent="0.25">
      <c r="B89" s="100"/>
      <c r="C89" s="120"/>
      <c r="D89" s="146"/>
      <c r="E89" s="252"/>
      <c r="F89" s="50"/>
      <c r="G89" s="484" t="s">
        <v>149</v>
      </c>
      <c r="H89" s="484"/>
      <c r="I89" s="325"/>
      <c r="J89" s="323"/>
      <c r="K89" s="323"/>
      <c r="L89" s="106"/>
      <c r="Q89" s="145"/>
      <c r="R89" s="128"/>
      <c r="S89" s="299"/>
      <c r="T89" s="12"/>
      <c r="U89" s="8"/>
    </row>
    <row r="90" spans="2:21" ht="16.899999999999999" hidden="1" customHeight="1" thickTop="1" thickBot="1" x14ac:dyDescent="0.25">
      <c r="B90" s="100"/>
      <c r="C90" s="120" t="s">
        <v>56</v>
      </c>
      <c r="D90" s="146"/>
      <c r="E90" s="252" t="str">
        <f>_xlfn.CONCAT($E$74,"-",C90)</f>
        <v>A2-06</v>
      </c>
      <c r="F90" s="50"/>
      <c r="G90" s="200" t="s">
        <v>12</v>
      </c>
      <c r="H90" s="200"/>
      <c r="I90" s="325">
        <v>1</v>
      </c>
      <c r="J90" s="323">
        <v>6</v>
      </c>
      <c r="K90" s="323">
        <f t="shared" ref="K90" si="9">I90*J90</f>
        <v>6</v>
      </c>
      <c r="L90" s="106"/>
      <c r="M90" s="188"/>
      <c r="N90" s="166"/>
      <c r="O90" s="33">
        <f>M90*N90</f>
        <v>0</v>
      </c>
      <c r="P90" s="189"/>
      <c r="Q90" s="145"/>
      <c r="R90" s="128"/>
      <c r="S90" s="299"/>
      <c r="T90" s="12"/>
      <c r="U90" s="8"/>
    </row>
    <row r="91" spans="2:21" ht="16.899999999999999" hidden="1" customHeight="1" thickTop="1" thickBot="1" x14ac:dyDescent="0.25">
      <c r="B91" s="100"/>
      <c r="C91" s="120"/>
      <c r="D91" s="146"/>
      <c r="E91" s="252"/>
      <c r="F91" s="50"/>
      <c r="G91" s="484" t="s">
        <v>184</v>
      </c>
      <c r="H91" s="484"/>
      <c r="I91" s="325" t="s">
        <v>129</v>
      </c>
      <c r="J91" s="323"/>
      <c r="K91" s="323"/>
      <c r="L91" s="106"/>
      <c r="Q91" s="145"/>
      <c r="R91" s="128"/>
      <c r="S91" s="299"/>
      <c r="T91" s="12"/>
      <c r="U91" s="8"/>
    </row>
    <row r="92" spans="2:21" ht="16.899999999999999" hidden="1" customHeight="1" thickTop="1" thickBot="1" x14ac:dyDescent="0.25">
      <c r="B92" s="100"/>
      <c r="C92" s="120" t="s">
        <v>57</v>
      </c>
      <c r="D92" s="146"/>
      <c r="E92" s="252" t="str">
        <f>_xlfn.CONCAT($E$74,"-",C92)</f>
        <v>A2-07</v>
      </c>
      <c r="F92" s="50"/>
      <c r="G92" s="200" t="s">
        <v>144</v>
      </c>
      <c r="H92" s="200"/>
      <c r="I92" s="325">
        <v>1</v>
      </c>
      <c r="J92" s="323">
        <v>3.5</v>
      </c>
      <c r="K92" s="323">
        <f t="shared" ref="K92" si="10">I92*J92</f>
        <v>3.5</v>
      </c>
      <c r="L92" s="106"/>
      <c r="M92" s="188"/>
      <c r="N92" s="166"/>
      <c r="O92" s="33">
        <f>M92*N92</f>
        <v>0</v>
      </c>
      <c r="P92" s="189"/>
      <c r="Q92" s="145"/>
      <c r="R92" s="128"/>
      <c r="S92" s="299"/>
      <c r="T92" s="12"/>
      <c r="U92" s="8"/>
    </row>
    <row r="93" spans="2:21" ht="16.899999999999999" hidden="1" customHeight="1" thickTop="1" thickBot="1" x14ac:dyDescent="0.25">
      <c r="B93" s="119"/>
      <c r="C93" s="121"/>
      <c r="D93" s="147"/>
      <c r="E93" s="247"/>
      <c r="G93" s="484" t="s">
        <v>147</v>
      </c>
      <c r="H93" s="484"/>
      <c r="I93" s="325"/>
      <c r="J93" s="323"/>
      <c r="K93" s="323" t="s">
        <v>129</v>
      </c>
      <c r="Q93" s="145"/>
      <c r="R93" s="65"/>
      <c r="S93" s="43"/>
    </row>
    <row r="94" spans="2:21" ht="16.899999999999999" hidden="1" customHeight="1" thickTop="1" thickBot="1" x14ac:dyDescent="0.25">
      <c r="B94" s="100"/>
      <c r="C94" s="120" t="s">
        <v>58</v>
      </c>
      <c r="D94" s="146"/>
      <c r="E94" s="252" t="str">
        <f>_xlfn.CONCAT($E$74,"-",C94)</f>
        <v>A2-08</v>
      </c>
      <c r="F94" s="50"/>
      <c r="G94" s="200" t="s">
        <v>145</v>
      </c>
      <c r="H94" s="200"/>
      <c r="I94" s="325">
        <v>3</v>
      </c>
      <c r="J94" s="323">
        <v>8</v>
      </c>
      <c r="K94" s="323">
        <f t="shared" ref="K94" si="11">I94*J94</f>
        <v>24</v>
      </c>
      <c r="L94" s="106"/>
      <c r="M94" s="188"/>
      <c r="N94" s="166"/>
      <c r="O94" s="33">
        <f>M94*N94</f>
        <v>0</v>
      </c>
      <c r="P94" s="189"/>
      <c r="Q94" s="145"/>
      <c r="R94" s="128"/>
      <c r="S94" s="299"/>
      <c r="T94" s="12"/>
      <c r="U94" s="8"/>
    </row>
    <row r="95" spans="2:21" ht="16.899999999999999" hidden="1" customHeight="1" thickTop="1" thickBot="1" x14ac:dyDescent="0.25">
      <c r="B95" s="119"/>
      <c r="C95" s="120"/>
      <c r="D95" s="147"/>
      <c r="E95" s="247"/>
      <c r="G95" s="484" t="s">
        <v>148</v>
      </c>
      <c r="H95" s="484"/>
      <c r="I95" s="325"/>
      <c r="J95" s="323"/>
      <c r="K95" s="323"/>
      <c r="P95" s="140"/>
      <c r="Q95" s="145"/>
      <c r="R95" s="65"/>
      <c r="S95" s="43"/>
    </row>
    <row r="96" spans="2:21" ht="16.899999999999999" hidden="1" customHeight="1" thickTop="1" thickBot="1" x14ac:dyDescent="0.25">
      <c r="B96" s="100"/>
      <c r="C96" s="120" t="s">
        <v>59</v>
      </c>
      <c r="D96" s="146"/>
      <c r="E96" s="252" t="str">
        <f>_xlfn.CONCAT($E$74,"-",C96)</f>
        <v>A2-09</v>
      </c>
      <c r="F96" s="50"/>
      <c r="G96" s="200" t="s">
        <v>39</v>
      </c>
      <c r="H96" s="200"/>
      <c r="I96" s="325">
        <v>1</v>
      </c>
      <c r="J96" s="323">
        <v>4</v>
      </c>
      <c r="K96" s="323">
        <f>I96*J96</f>
        <v>4</v>
      </c>
      <c r="L96" s="106"/>
      <c r="M96" s="188"/>
      <c r="N96" s="166"/>
      <c r="O96" s="33">
        <f>M96*N96</f>
        <v>0</v>
      </c>
      <c r="P96" s="189"/>
      <c r="Q96" s="145"/>
      <c r="R96" s="128"/>
      <c r="S96" s="299"/>
      <c r="T96" s="12"/>
      <c r="U96" s="8"/>
    </row>
    <row r="97" spans="2:21" ht="21.6" hidden="1" customHeight="1" thickTop="1" thickBot="1" x14ac:dyDescent="0.25">
      <c r="B97" s="100"/>
      <c r="C97" s="120"/>
      <c r="D97" s="146"/>
      <c r="E97" s="252"/>
      <c r="F97" s="50"/>
      <c r="G97" s="484" t="s">
        <v>155</v>
      </c>
      <c r="H97" s="484"/>
      <c r="I97" s="325"/>
      <c r="J97" s="323"/>
      <c r="K97" s="323"/>
      <c r="L97" s="106"/>
      <c r="P97" s="140"/>
      <c r="Q97" s="145"/>
      <c r="R97" s="128"/>
      <c r="S97" s="299"/>
      <c r="T97" s="12"/>
      <c r="U97" s="8"/>
    </row>
    <row r="98" spans="2:21" ht="16.899999999999999" hidden="1" customHeight="1" thickTop="1" x14ac:dyDescent="0.2">
      <c r="B98" s="100"/>
      <c r="C98" s="120" t="s">
        <v>60</v>
      </c>
      <c r="D98" s="146"/>
      <c r="E98" s="252" t="str">
        <f>_xlfn.CONCAT($E$74,"-",C98)</f>
        <v>A2-10</v>
      </c>
      <c r="F98" s="50"/>
      <c r="G98" s="303" t="s">
        <v>146</v>
      </c>
      <c r="H98" s="200"/>
      <c r="I98" s="327">
        <v>1</v>
      </c>
      <c r="J98" s="323">
        <v>4</v>
      </c>
      <c r="K98" s="323">
        <f>I98*J98</f>
        <v>4</v>
      </c>
      <c r="L98" s="106"/>
      <c r="M98" s="290"/>
      <c r="N98" s="291"/>
      <c r="O98" s="292">
        <f>M98*N98</f>
        <v>0</v>
      </c>
      <c r="P98" s="293"/>
      <c r="Q98" s="145"/>
      <c r="R98" s="128"/>
      <c r="S98" s="299"/>
      <c r="T98" s="12"/>
      <c r="U98" s="8"/>
    </row>
    <row r="99" spans="2:21" ht="16.899999999999999" hidden="1" customHeight="1" x14ac:dyDescent="0.2">
      <c r="B99" s="100"/>
      <c r="C99" s="120"/>
      <c r="D99" s="146"/>
      <c r="E99" s="252"/>
      <c r="F99" s="50"/>
      <c r="G99" s="303"/>
      <c r="H99" s="200"/>
      <c r="I99" s="259"/>
      <c r="J99" s="117"/>
      <c r="K99" s="117"/>
      <c r="L99" s="106"/>
      <c r="Q99" s="145"/>
      <c r="R99" s="128"/>
      <c r="S99" s="299"/>
      <c r="T99" s="12"/>
      <c r="U99" s="8"/>
    </row>
    <row r="100" spans="2:21" ht="5.25" hidden="1" customHeight="1" x14ac:dyDescent="0.2">
      <c r="B100" s="100"/>
      <c r="C100" s="120"/>
      <c r="D100" s="295"/>
      <c r="E100" s="280"/>
      <c r="F100" s="281"/>
      <c r="G100" s="282"/>
      <c r="H100" s="282"/>
      <c r="I100" s="283"/>
      <c r="J100" s="284"/>
      <c r="K100" s="284"/>
      <c r="L100" s="285"/>
      <c r="M100" s="286"/>
      <c r="N100" s="287"/>
      <c r="O100" s="288"/>
      <c r="P100" s="294"/>
      <c r="Q100" s="148"/>
      <c r="R100" s="128"/>
      <c r="S100" s="299"/>
      <c r="T100" s="12"/>
      <c r="U100" s="8"/>
    </row>
    <row r="101" spans="2:21" ht="14.45" hidden="1" customHeight="1" x14ac:dyDescent="0.2">
      <c r="B101" s="119"/>
      <c r="C101" s="81"/>
      <c r="D101" s="81"/>
      <c r="E101" s="263"/>
      <c r="F101" s="61"/>
      <c r="G101" s="98"/>
      <c r="H101" s="98"/>
      <c r="I101" s="63"/>
      <c r="J101" s="63"/>
      <c r="K101" s="64"/>
      <c r="L101" s="103"/>
      <c r="M101" s="65"/>
      <c r="N101" s="65"/>
      <c r="O101" s="65"/>
      <c r="P101" s="65"/>
      <c r="Q101" s="65"/>
      <c r="R101" s="65"/>
      <c r="S101" s="43"/>
      <c r="T101" s="8"/>
      <c r="U101" s="8"/>
    </row>
    <row r="102" spans="2:21" hidden="1" x14ac:dyDescent="0.2">
      <c r="C102" s="14"/>
      <c r="D102" s="14"/>
    </row>
    <row r="103" spans="2:21" x14ac:dyDescent="0.2">
      <c r="B103" s="129"/>
      <c r="C103" s="121"/>
      <c r="D103" s="121"/>
      <c r="E103" s="267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2:21" ht="23.25" customHeight="1" x14ac:dyDescent="0.2">
      <c r="B104" s="150"/>
      <c r="C104" s="151"/>
      <c r="D104" s="151"/>
      <c r="E104" s="265" t="s">
        <v>81</v>
      </c>
      <c r="F104" s="153"/>
      <c r="G104" s="67" t="s">
        <v>97</v>
      </c>
      <c r="H104" s="240"/>
      <c r="I104" s="241"/>
      <c r="J104" s="241"/>
      <c r="K104" s="241"/>
      <c r="L104" s="241"/>
      <c r="M104" s="241"/>
      <c r="N104" s="241"/>
      <c r="O104" s="241"/>
      <c r="P104" s="241"/>
      <c r="Q104" s="149"/>
      <c r="R104" s="149"/>
      <c r="S104" s="300"/>
      <c r="T104" s="60"/>
      <c r="U104" s="60"/>
    </row>
    <row r="105" spans="2:21" x14ac:dyDescent="0.2">
      <c r="B105" s="150"/>
      <c r="C105" s="151"/>
      <c r="D105" s="151"/>
      <c r="E105" s="266"/>
      <c r="F105" s="153"/>
      <c r="G105" s="98"/>
      <c r="H105" s="154"/>
      <c r="I105" s="155"/>
      <c r="J105" s="149"/>
      <c r="K105" s="149"/>
      <c r="L105" s="156"/>
      <c r="M105" s="149"/>
      <c r="N105" s="149"/>
      <c r="O105" s="149"/>
      <c r="P105" s="149"/>
      <c r="Q105" s="149"/>
      <c r="R105" s="149"/>
      <c r="S105" s="300"/>
      <c r="T105" s="60"/>
      <c r="U105" s="60"/>
    </row>
    <row r="106" spans="2:21" x14ac:dyDescent="0.2">
      <c r="B106" s="150"/>
      <c r="C106" s="151"/>
      <c r="D106" s="163"/>
      <c r="E106" s="253"/>
      <c r="F106" s="111"/>
      <c r="G106" s="115"/>
      <c r="H106" s="115"/>
      <c r="I106" s="112"/>
      <c r="J106" s="113"/>
      <c r="K106" s="113"/>
      <c r="L106" s="114"/>
      <c r="M106" s="113"/>
      <c r="N106" s="113"/>
      <c r="O106" s="113"/>
      <c r="P106" s="113"/>
      <c r="Q106" s="164"/>
      <c r="R106" s="149"/>
      <c r="S106" s="300"/>
      <c r="T106" s="60"/>
      <c r="U106" s="60"/>
    </row>
    <row r="107" spans="2:21" x14ac:dyDescent="0.2">
      <c r="B107" s="119"/>
      <c r="C107" s="119"/>
      <c r="D107" s="96"/>
      <c r="E107" s="249" t="s">
        <v>122</v>
      </c>
      <c r="F107" s="238"/>
      <c r="G107" s="238"/>
      <c r="H107" s="238"/>
      <c r="I107" s="238"/>
      <c r="J107" s="238"/>
      <c r="K107" s="238"/>
      <c r="L107" s="108"/>
      <c r="M107" s="239" t="s">
        <v>123</v>
      </c>
      <c r="N107" s="239"/>
      <c r="O107" s="239"/>
      <c r="P107" s="239"/>
      <c r="Q107" s="145"/>
      <c r="R107" s="129"/>
    </row>
    <row r="108" spans="2:21" x14ac:dyDescent="0.2">
      <c r="B108" s="209"/>
      <c r="C108" s="209"/>
      <c r="D108" s="210"/>
      <c r="E108" s="254" t="s">
        <v>119</v>
      </c>
      <c r="F108" s="208"/>
      <c r="G108" s="211" t="s">
        <v>120</v>
      </c>
      <c r="H108" s="211"/>
      <c r="I108" s="208" t="s">
        <v>0</v>
      </c>
      <c r="J108" s="208" t="s">
        <v>90</v>
      </c>
      <c r="K108" s="208" t="s">
        <v>94</v>
      </c>
      <c r="L108" s="212"/>
      <c r="M108" s="208" t="s">
        <v>0</v>
      </c>
      <c r="N108" s="208" t="s">
        <v>90</v>
      </c>
      <c r="O108" s="208" t="s">
        <v>94</v>
      </c>
      <c r="P108" s="208" t="s">
        <v>91</v>
      </c>
      <c r="Q108" s="213"/>
      <c r="R108" s="214"/>
      <c r="S108" s="301"/>
      <c r="T108" s="215"/>
      <c r="U108" s="215"/>
    </row>
    <row r="109" spans="2:21" ht="13.5" thickBot="1" x14ac:dyDescent="0.25">
      <c r="B109" s="209"/>
      <c r="C109" s="209"/>
      <c r="D109" s="210"/>
      <c r="E109" s="255"/>
      <c r="F109" s="244"/>
      <c r="G109" s="245"/>
      <c r="H109" s="245"/>
      <c r="I109" s="244"/>
      <c r="J109" s="244"/>
      <c r="K109" s="244"/>
      <c r="L109" s="212"/>
      <c r="M109" s="244"/>
      <c r="N109" s="244"/>
      <c r="O109" s="244"/>
      <c r="P109" s="244"/>
      <c r="Q109" s="213"/>
      <c r="R109" s="214"/>
      <c r="S109" s="301"/>
      <c r="T109" s="215"/>
      <c r="U109" s="215"/>
    </row>
    <row r="110" spans="2:21" ht="16.899999999999999" customHeight="1" thickTop="1" thickBot="1" x14ac:dyDescent="0.25">
      <c r="B110" s="209"/>
      <c r="C110" s="198" t="s">
        <v>51</v>
      </c>
      <c r="D110" s="210"/>
      <c r="E110" s="251" t="str">
        <f>_xlfn.CONCAT($E$104,"-",C110)</f>
        <v>A3-01</v>
      </c>
      <c r="F110" s="244"/>
      <c r="G110" s="200" t="s">
        <v>132</v>
      </c>
      <c r="H110" s="245"/>
      <c r="I110" s="327">
        <v>1</v>
      </c>
      <c r="J110" s="333">
        <v>5</v>
      </c>
      <c r="K110" s="117">
        <f>I110*J110</f>
        <v>5</v>
      </c>
      <c r="L110" s="212"/>
      <c r="M110" s="188"/>
      <c r="N110" s="166"/>
      <c r="O110" s="33">
        <f>M110*N110</f>
        <v>0</v>
      </c>
      <c r="P110" s="202"/>
      <c r="Q110" s="213"/>
      <c r="R110" s="214"/>
      <c r="S110" s="301"/>
      <c r="T110" s="215"/>
      <c r="U110" s="215"/>
    </row>
    <row r="111" spans="2:21" ht="16.899999999999999" customHeight="1" thickTop="1" thickBot="1" x14ac:dyDescent="0.25">
      <c r="B111" s="209"/>
      <c r="C111" s="198"/>
      <c r="D111" s="210"/>
      <c r="E111" s="251"/>
      <c r="F111" s="244"/>
      <c r="G111" s="200"/>
      <c r="H111" s="245"/>
      <c r="I111" s="330"/>
      <c r="J111" s="332"/>
      <c r="K111" s="117"/>
      <c r="L111" s="212"/>
      <c r="Q111" s="213"/>
      <c r="R111" s="214"/>
      <c r="S111" s="301"/>
      <c r="T111" s="215"/>
      <c r="U111" s="215"/>
    </row>
    <row r="112" spans="2:21" ht="16.899999999999999" customHeight="1" thickTop="1" thickBot="1" x14ac:dyDescent="0.25">
      <c r="B112" s="209"/>
      <c r="C112" s="198" t="s">
        <v>52</v>
      </c>
      <c r="D112" s="210"/>
      <c r="E112" s="251" t="str">
        <f>_xlfn.CONCAT($E$104,"-",C112)</f>
        <v>A3-02</v>
      </c>
      <c r="F112" s="244"/>
      <c r="G112" s="200" t="s">
        <v>139</v>
      </c>
      <c r="H112" s="245"/>
      <c r="I112" s="327">
        <v>1</v>
      </c>
      <c r="J112" s="333">
        <v>10</v>
      </c>
      <c r="K112" s="117">
        <f>I112*J112</f>
        <v>10</v>
      </c>
      <c r="L112" s="212"/>
      <c r="M112" s="188"/>
      <c r="N112" s="166"/>
      <c r="O112" s="33">
        <f>M112*N112</f>
        <v>0</v>
      </c>
      <c r="P112" s="202"/>
      <c r="Q112" s="213"/>
      <c r="R112" s="214"/>
      <c r="S112" s="301"/>
      <c r="T112" s="215"/>
      <c r="U112" s="215"/>
    </row>
    <row r="113" spans="2:21" ht="16.899999999999999" customHeight="1" thickTop="1" thickBot="1" x14ac:dyDescent="0.25">
      <c r="B113" s="209"/>
      <c r="C113" s="198"/>
      <c r="D113" s="210"/>
      <c r="E113" s="251"/>
      <c r="F113" s="244"/>
      <c r="G113" s="483" t="s">
        <v>187</v>
      </c>
      <c r="H113" s="483"/>
      <c r="I113" s="330"/>
      <c r="J113" s="332"/>
      <c r="K113" s="332"/>
      <c r="L113" s="212"/>
      <c r="Q113" s="213"/>
      <c r="R113" s="214"/>
      <c r="S113" s="301"/>
      <c r="T113" s="215"/>
      <c r="U113" s="215"/>
    </row>
    <row r="114" spans="2:21" ht="16.899999999999999" customHeight="1" thickTop="1" thickBot="1" x14ac:dyDescent="0.25">
      <c r="B114" s="165"/>
      <c r="C114" s="198" t="s">
        <v>53</v>
      </c>
      <c r="D114" s="199"/>
      <c r="E114" s="251" t="str">
        <f>_xlfn.CONCAT($E$104,"-",C114)</f>
        <v>A3-03</v>
      </c>
      <c r="F114" s="75"/>
      <c r="G114" s="200" t="s">
        <v>211</v>
      </c>
      <c r="H114" s="200"/>
      <c r="I114" s="74"/>
      <c r="J114" s="117"/>
      <c r="K114" s="117">
        <f>(1657.5/0.92)*0.08</f>
        <v>144.13043478260869</v>
      </c>
      <c r="L114" s="201"/>
      <c r="M114" s="188"/>
      <c r="N114" s="166"/>
      <c r="O114" s="33">
        <f>M114*N114</f>
        <v>0</v>
      </c>
      <c r="P114" s="202"/>
      <c r="Q114" s="162"/>
      <c r="R114" s="70"/>
      <c r="S114" s="296"/>
      <c r="T114" s="74"/>
      <c r="U114" s="8"/>
    </row>
    <row r="115" spans="2:21" ht="16.899999999999999" customHeight="1" thickTop="1" thickBot="1" x14ac:dyDescent="0.25">
      <c r="B115" s="151"/>
      <c r="C115" s="151"/>
      <c r="D115" s="152"/>
      <c r="E115" s="256"/>
      <c r="F115" s="26"/>
      <c r="G115" s="483" t="s">
        <v>158</v>
      </c>
      <c r="H115" s="483"/>
      <c r="I115" s="331"/>
      <c r="J115" s="334"/>
      <c r="K115" s="334"/>
      <c r="L115" s="109"/>
      <c r="Q115" s="145"/>
      <c r="R115" s="149"/>
      <c r="S115" s="300"/>
      <c r="T115" s="60"/>
      <c r="U115" s="60"/>
    </row>
    <row r="116" spans="2:21" ht="16.899999999999999" customHeight="1" thickTop="1" thickBot="1" x14ac:dyDescent="0.25">
      <c r="B116" s="165"/>
      <c r="C116" s="198" t="s">
        <v>53</v>
      </c>
      <c r="D116" s="199"/>
      <c r="E116" s="251" t="str">
        <f>_xlfn.CONCAT($E$104,"-",C116)</f>
        <v>A3-03</v>
      </c>
      <c r="F116" s="75"/>
      <c r="G116" s="200" t="s">
        <v>212</v>
      </c>
      <c r="H116" s="200"/>
      <c r="I116" s="74"/>
      <c r="J116" s="117"/>
      <c r="K116" s="117">
        <f>(1657.5/0.92)*0.08</f>
        <v>144.13043478260869</v>
      </c>
      <c r="L116" s="201"/>
      <c r="M116" s="188">
        <v>1</v>
      </c>
      <c r="N116" s="166">
        <f>30.51+6.89+12.7</f>
        <v>50.099999999999994</v>
      </c>
      <c r="O116" s="33">
        <f>M116*N116</f>
        <v>50.099999999999994</v>
      </c>
      <c r="P116" s="202"/>
      <c r="Q116" s="162"/>
      <c r="R116" s="70"/>
      <c r="S116" s="296"/>
      <c r="T116" s="74"/>
      <c r="U116" s="8"/>
    </row>
    <row r="117" spans="2:21" ht="16.899999999999999" customHeight="1" thickTop="1" thickBot="1" x14ac:dyDescent="0.25">
      <c r="B117" s="151"/>
      <c r="C117" s="151"/>
      <c r="D117" s="152"/>
      <c r="E117" s="256"/>
      <c r="F117" s="26"/>
      <c r="G117" s="483" t="s">
        <v>158</v>
      </c>
      <c r="H117" s="483"/>
      <c r="I117" s="331"/>
      <c r="J117" s="334"/>
      <c r="K117" s="334"/>
      <c r="L117" s="109"/>
      <c r="Q117" s="145"/>
      <c r="R117" s="149"/>
      <c r="S117" s="300"/>
      <c r="T117" s="60"/>
      <c r="U117" s="60"/>
    </row>
    <row r="118" spans="2:21" ht="16.899999999999999" customHeight="1" thickTop="1" thickBot="1" x14ac:dyDescent="0.25">
      <c r="B118" s="165"/>
      <c r="C118" s="198" t="s">
        <v>53</v>
      </c>
      <c r="D118" s="199"/>
      <c r="E118" s="251" t="str">
        <f>_xlfn.CONCAT($E$104,"-",C118)</f>
        <v>A3-03</v>
      </c>
      <c r="F118" s="75"/>
      <c r="G118" s="200" t="s">
        <v>215</v>
      </c>
      <c r="H118" s="200"/>
      <c r="I118" s="74"/>
      <c r="J118" s="117"/>
      <c r="K118" s="117">
        <f>(1657.5/0.97)*0.03</f>
        <v>51.262886597938142</v>
      </c>
      <c r="L118" s="201"/>
      <c r="M118" s="188">
        <v>1</v>
      </c>
      <c r="N118" s="166">
        <v>1</v>
      </c>
      <c r="O118" s="33"/>
      <c r="P118" s="202" t="s">
        <v>218</v>
      </c>
      <c r="Q118" s="162"/>
      <c r="R118" s="70"/>
      <c r="S118" s="296"/>
      <c r="T118" s="74"/>
      <c r="U118" s="8"/>
    </row>
    <row r="119" spans="2:21" ht="16.899999999999999" customHeight="1" thickTop="1" thickBot="1" x14ac:dyDescent="0.25">
      <c r="B119" s="165"/>
      <c r="C119" s="198"/>
      <c r="D119" s="199"/>
      <c r="E119" s="251"/>
      <c r="F119" s="75"/>
      <c r="G119" s="483" t="s">
        <v>160</v>
      </c>
      <c r="H119" s="483"/>
      <c r="I119" s="74"/>
      <c r="J119" s="117"/>
      <c r="K119" s="117"/>
      <c r="L119" s="201"/>
      <c r="Q119" s="162"/>
      <c r="R119" s="70"/>
      <c r="S119" s="296"/>
      <c r="T119" s="74"/>
      <c r="U119" s="8"/>
    </row>
    <row r="120" spans="2:21" ht="16.899999999999999" customHeight="1" thickTop="1" thickBot="1" x14ac:dyDescent="0.25">
      <c r="B120" s="165"/>
      <c r="C120" s="198" t="s">
        <v>54</v>
      </c>
      <c r="D120" s="230"/>
      <c r="E120" s="251" t="str">
        <f>_xlfn.CONCAT($E$104,"-",C120)</f>
        <v>A3-04</v>
      </c>
      <c r="F120" s="75"/>
      <c r="G120" s="200" t="s">
        <v>113</v>
      </c>
      <c r="H120" s="483"/>
      <c r="I120" s="483"/>
      <c r="J120" s="117"/>
      <c r="K120" s="117">
        <f>(1657.5/0.98)*0.02</f>
        <v>33.826530612244895</v>
      </c>
      <c r="L120" s="201"/>
      <c r="M120" s="188"/>
      <c r="N120" s="166"/>
      <c r="O120" s="33">
        <f>-M120*N120</f>
        <v>0</v>
      </c>
      <c r="P120" s="189"/>
      <c r="Q120" s="162"/>
      <c r="R120" s="70"/>
      <c r="S120" s="296"/>
      <c r="T120" s="74"/>
      <c r="U120" s="74"/>
    </row>
    <row r="121" spans="2:21" ht="16.899999999999999" customHeight="1" thickTop="1" x14ac:dyDescent="0.2">
      <c r="B121" s="119"/>
      <c r="C121" s="121"/>
      <c r="D121" s="147"/>
      <c r="E121" s="247"/>
      <c r="G121" s="483" t="s">
        <v>186</v>
      </c>
      <c r="H121" s="483"/>
      <c r="I121" s="259"/>
      <c r="J121" s="117"/>
      <c r="K121" s="117"/>
      <c r="Q121" s="145"/>
      <c r="R121" s="65"/>
      <c r="S121" s="43"/>
    </row>
    <row r="122" spans="2:21" s="262" customFormat="1" ht="8.4499999999999993" customHeight="1" x14ac:dyDescent="0.2">
      <c r="B122" s="129"/>
      <c r="D122" s="307"/>
      <c r="E122" s="306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308"/>
      <c r="R122" s="129"/>
    </row>
    <row r="123" spans="2:21" s="262" customFormat="1" x14ac:dyDescent="0.2">
      <c r="B123" s="150"/>
      <c r="C123" s="151"/>
      <c r="D123" s="151"/>
      <c r="E123" s="266"/>
      <c r="F123" s="153"/>
      <c r="G123" s="154"/>
      <c r="H123" s="154"/>
      <c r="I123" s="155"/>
      <c r="J123" s="149"/>
      <c r="K123" s="149"/>
      <c r="L123" s="156"/>
      <c r="M123" s="149"/>
      <c r="N123" s="149"/>
      <c r="O123" s="149"/>
      <c r="P123" s="149"/>
      <c r="Q123" s="149"/>
      <c r="R123" s="149"/>
      <c r="S123" s="300"/>
      <c r="T123" s="304"/>
      <c r="U123" s="304"/>
    </row>
    <row r="125" spans="2:21" s="262" customFormat="1" x14ac:dyDescent="0.2">
      <c r="B125" s="150"/>
      <c r="C125" s="151"/>
      <c r="D125" s="151"/>
      <c r="E125" s="266"/>
      <c r="F125" s="153"/>
      <c r="G125" s="154"/>
      <c r="H125" s="154"/>
      <c r="I125" s="155"/>
      <c r="J125" s="149"/>
      <c r="K125" s="149"/>
      <c r="L125" s="156"/>
      <c r="M125" s="149"/>
      <c r="N125" s="149"/>
      <c r="O125" s="149"/>
      <c r="P125" s="149"/>
      <c r="Q125" s="149"/>
      <c r="R125" s="149"/>
      <c r="S125" s="300"/>
      <c r="T125" s="304"/>
      <c r="U125" s="304"/>
    </row>
    <row r="126" spans="2:21" ht="27.75" x14ac:dyDescent="0.2">
      <c r="B126" s="150"/>
      <c r="C126" s="151"/>
      <c r="D126" s="151"/>
      <c r="E126" s="265" t="s">
        <v>82</v>
      </c>
      <c r="F126" s="153"/>
      <c r="G126" s="67" t="s">
        <v>169</v>
      </c>
      <c r="H126" s="240"/>
      <c r="I126" s="241"/>
      <c r="J126" s="241"/>
      <c r="K126" s="241"/>
      <c r="L126" s="241"/>
      <c r="M126" s="241"/>
      <c r="N126" s="241"/>
      <c r="O126" s="241"/>
      <c r="P126" s="241"/>
      <c r="Q126" s="149"/>
      <c r="R126" s="149"/>
      <c r="S126" s="300"/>
      <c r="T126" s="60"/>
      <c r="U126" s="60"/>
    </row>
    <row r="127" spans="2:21" x14ac:dyDescent="0.2">
      <c r="B127" s="150"/>
      <c r="C127" s="151"/>
      <c r="D127" s="151"/>
      <c r="E127" s="266"/>
      <c r="F127" s="153"/>
      <c r="G127" s="98"/>
      <c r="H127" s="154"/>
      <c r="I127" s="155"/>
      <c r="J127" s="149"/>
      <c r="K127" s="149"/>
      <c r="L127" s="156"/>
      <c r="M127" s="149"/>
      <c r="N127" s="149"/>
      <c r="O127" s="149"/>
      <c r="P127" s="149"/>
      <c r="Q127" s="149"/>
      <c r="R127" s="149"/>
      <c r="S127" s="300"/>
      <c r="T127" s="60"/>
      <c r="U127" s="60"/>
    </row>
    <row r="128" spans="2:21" x14ac:dyDescent="0.2">
      <c r="B128" s="150"/>
      <c r="C128" s="151"/>
      <c r="D128" s="163"/>
      <c r="E128" s="253"/>
      <c r="F128" s="111"/>
      <c r="G128" s="115"/>
      <c r="H128" s="115"/>
      <c r="I128" s="112"/>
      <c r="J128" s="113"/>
      <c r="K128" s="113"/>
      <c r="L128" s="114"/>
      <c r="M128" s="113"/>
      <c r="N128" s="113"/>
      <c r="O128" s="113"/>
      <c r="P128" s="113"/>
      <c r="Q128" s="164"/>
      <c r="R128" s="149"/>
      <c r="S128" s="300"/>
      <c r="T128" s="60"/>
      <c r="U128" s="60"/>
    </row>
    <row r="129" spans="1:21" x14ac:dyDescent="0.2">
      <c r="B129" s="119"/>
      <c r="C129" s="119"/>
      <c r="D129" s="96"/>
      <c r="E129" s="249" t="s">
        <v>122</v>
      </c>
      <c r="F129" s="238"/>
      <c r="G129" s="238"/>
      <c r="H129" s="238"/>
      <c r="I129" s="238"/>
      <c r="J129" s="238"/>
      <c r="K129" s="238"/>
      <c r="L129" s="108"/>
      <c r="M129" s="239" t="s">
        <v>123</v>
      </c>
      <c r="N129" s="239"/>
      <c r="O129" s="239"/>
      <c r="P129" s="239"/>
      <c r="Q129" s="145"/>
      <c r="R129" s="129"/>
    </row>
    <row r="130" spans="1:21" x14ac:dyDescent="0.2">
      <c r="B130" s="209"/>
      <c r="C130" s="209"/>
      <c r="D130" s="210"/>
      <c r="E130" s="254" t="s">
        <v>119</v>
      </c>
      <c r="F130" s="208"/>
      <c r="G130" s="211" t="s">
        <v>120</v>
      </c>
      <c r="H130" s="211"/>
      <c r="I130" s="208" t="s">
        <v>0</v>
      </c>
      <c r="J130" s="208" t="s">
        <v>90</v>
      </c>
      <c r="K130" s="208" t="s">
        <v>94</v>
      </c>
      <c r="L130" s="212"/>
      <c r="M130" s="208" t="s">
        <v>0</v>
      </c>
      <c r="N130" s="208" t="s">
        <v>90</v>
      </c>
      <c r="O130" s="208" t="s">
        <v>94</v>
      </c>
      <c r="P130" s="208" t="s">
        <v>91</v>
      </c>
      <c r="Q130" s="213"/>
      <c r="R130" s="214"/>
      <c r="S130" s="301"/>
      <c r="T130" s="215"/>
      <c r="U130" s="215"/>
    </row>
    <row r="131" spans="1:21" ht="13.5" thickBot="1" x14ac:dyDescent="0.25">
      <c r="B131" s="165"/>
      <c r="C131" s="165"/>
      <c r="D131" s="116"/>
      <c r="E131" s="247"/>
      <c r="F131" s="75"/>
      <c r="G131" s="101"/>
      <c r="H131" s="101"/>
      <c r="I131" s="72"/>
      <c r="J131" s="117"/>
      <c r="K131" s="78"/>
      <c r="L131" s="107"/>
      <c r="M131" s="74"/>
      <c r="N131" s="74"/>
      <c r="O131" s="74"/>
      <c r="P131" s="74"/>
      <c r="Q131" s="110"/>
      <c r="R131" s="70"/>
      <c r="S131" s="296"/>
      <c r="T131" s="74"/>
      <c r="U131" s="74"/>
    </row>
    <row r="132" spans="1:21" ht="14.1" customHeight="1" thickTop="1" thickBot="1" x14ac:dyDescent="0.25">
      <c r="B132" s="165"/>
      <c r="C132" s="198" t="s">
        <v>51</v>
      </c>
      <c r="D132" s="199"/>
      <c r="E132" s="251" t="str">
        <f>_xlfn.CONCAT($E$126,"-",C132)</f>
        <v>A4-01</v>
      </c>
      <c r="F132" s="75"/>
      <c r="G132" s="261" t="s">
        <v>167</v>
      </c>
      <c r="H132" s="234"/>
      <c r="I132" s="94"/>
      <c r="J132" s="94"/>
      <c r="K132" s="94"/>
      <c r="L132" s="201"/>
      <c r="M132" s="188"/>
      <c r="N132" s="166"/>
      <c r="O132" s="33">
        <f>M132*N132</f>
        <v>0</v>
      </c>
      <c r="P132" s="202"/>
      <c r="Q132" s="162"/>
      <c r="R132" s="70"/>
      <c r="S132" s="296"/>
      <c r="T132" s="74"/>
      <c r="U132" s="8"/>
    </row>
    <row r="133" spans="1:21" ht="14.1" customHeight="1" thickTop="1" thickBot="1" x14ac:dyDescent="0.25">
      <c r="B133" s="165"/>
      <c r="C133" s="198"/>
      <c r="D133" s="199"/>
      <c r="E133" s="251"/>
      <c r="F133" s="75"/>
      <c r="G133" s="483" t="s">
        <v>170</v>
      </c>
      <c r="H133" s="483"/>
      <c r="I133" s="72"/>
      <c r="J133" s="117"/>
      <c r="K133" s="117"/>
      <c r="L133" s="201"/>
      <c r="Q133" s="162"/>
      <c r="R133" s="70"/>
      <c r="S133" s="296"/>
      <c r="T133" s="74"/>
      <c r="U133" s="8"/>
    </row>
    <row r="134" spans="1:21" ht="14.1" customHeight="1" thickTop="1" thickBot="1" x14ac:dyDescent="0.25">
      <c r="B134" s="165"/>
      <c r="C134" s="120" t="s">
        <v>52</v>
      </c>
      <c r="D134" s="230"/>
      <c r="E134" s="251" t="str">
        <f>_xlfn.CONCAT($E$126,"-",C134)</f>
        <v>A4-02</v>
      </c>
      <c r="F134" s="75"/>
      <c r="G134" s="261" t="s">
        <v>168</v>
      </c>
      <c r="H134" s="200"/>
      <c r="I134" s="94"/>
      <c r="J134" s="94"/>
      <c r="K134" s="94"/>
      <c r="L134" s="201"/>
      <c r="M134" s="188"/>
      <c r="N134" s="166"/>
      <c r="O134" s="33">
        <f>M134*N134</f>
        <v>0</v>
      </c>
      <c r="P134" s="189"/>
      <c r="Q134" s="162"/>
      <c r="R134" s="70"/>
      <c r="S134" s="74"/>
      <c r="T134" s="74"/>
      <c r="U134" s="74"/>
    </row>
    <row r="135" spans="1:21" ht="14.1" customHeight="1" thickTop="1" thickBot="1" x14ac:dyDescent="0.25">
      <c r="B135" s="165"/>
      <c r="C135" s="120"/>
      <c r="D135" s="230"/>
      <c r="E135" s="251"/>
      <c r="F135" s="75"/>
      <c r="G135" s="483" t="s">
        <v>171</v>
      </c>
      <c r="H135" s="483"/>
      <c r="I135" s="139"/>
      <c r="J135" s="117"/>
      <c r="K135" s="117"/>
      <c r="L135" s="201"/>
      <c r="Q135" s="162"/>
      <c r="R135" s="70"/>
      <c r="S135" s="74"/>
      <c r="T135" s="74"/>
      <c r="U135" s="74"/>
    </row>
    <row r="136" spans="1:21" ht="14.1" customHeight="1" thickTop="1" thickBot="1" x14ac:dyDescent="0.25">
      <c r="B136" s="165"/>
      <c r="C136" s="120" t="s">
        <v>53</v>
      </c>
      <c r="D136" s="230"/>
      <c r="E136" s="251" t="str">
        <f>_xlfn.CONCAT($E$126,"-",C136)</f>
        <v>A4-03</v>
      </c>
      <c r="F136" s="75"/>
      <c r="G136" s="261" t="s">
        <v>133</v>
      </c>
      <c r="H136" s="200"/>
      <c r="I136" s="94"/>
      <c r="J136" s="94"/>
      <c r="K136" s="94"/>
      <c r="L136" s="201"/>
      <c r="M136" s="188"/>
      <c r="N136" s="166"/>
      <c r="O136" s="33">
        <f>M136*N136</f>
        <v>0</v>
      </c>
      <c r="P136" s="260"/>
      <c r="Q136" s="162"/>
      <c r="R136" s="70"/>
      <c r="S136" s="74"/>
      <c r="T136" s="74"/>
      <c r="U136" s="74"/>
    </row>
    <row r="137" spans="1:21" ht="14.1" customHeight="1" thickTop="1" thickBot="1" x14ac:dyDescent="0.25">
      <c r="B137" s="165"/>
      <c r="C137" s="120"/>
      <c r="D137" s="230"/>
      <c r="E137" s="251"/>
      <c r="F137" s="75"/>
      <c r="G137" s="261"/>
      <c r="H137" s="200"/>
      <c r="I137" s="259"/>
      <c r="J137" s="117"/>
      <c r="K137" s="117"/>
      <c r="L137" s="201"/>
      <c r="Q137" s="162"/>
      <c r="R137" s="70"/>
      <c r="S137" s="74"/>
      <c r="T137" s="74"/>
      <c r="U137" s="74"/>
    </row>
    <row r="138" spans="1:21" s="172" customFormat="1" ht="14.1" customHeight="1" thickTop="1" thickBot="1" x14ac:dyDescent="0.25">
      <c r="A138"/>
      <c r="B138" s="165"/>
      <c r="C138" s="120" t="s">
        <v>54</v>
      </c>
      <c r="D138" s="230"/>
      <c r="E138" s="251" t="str">
        <f>_xlfn.CONCAT($E$126,"-",C138)</f>
        <v>A4-04</v>
      </c>
      <c r="F138" s="75"/>
      <c r="G138" s="261" t="s">
        <v>133</v>
      </c>
      <c r="H138" s="200"/>
      <c r="I138" s="94"/>
      <c r="J138" s="94"/>
      <c r="K138" s="94"/>
      <c r="L138" s="201"/>
      <c r="M138" s="188"/>
      <c r="N138" s="166"/>
      <c r="O138" s="305">
        <f>M138*N138</f>
        <v>0</v>
      </c>
      <c r="P138" s="293"/>
      <c r="Q138" s="162"/>
      <c r="R138" s="70"/>
      <c r="S138" s="74"/>
      <c r="T138" s="258"/>
      <c r="U138" s="258"/>
    </row>
    <row r="139" spans="1:21" ht="14.1" customHeight="1" thickTop="1" x14ac:dyDescent="0.2">
      <c r="B139" s="165"/>
      <c r="C139" s="120"/>
      <c r="D139" s="257"/>
      <c r="E139" s="309"/>
      <c r="F139" s="310"/>
      <c r="G139" s="311"/>
      <c r="H139" s="312"/>
      <c r="I139" s="313"/>
      <c r="J139" s="314"/>
      <c r="K139" s="314"/>
      <c r="L139" s="315"/>
      <c r="M139" s="314"/>
      <c r="N139" s="316"/>
      <c r="O139" s="317"/>
      <c r="P139" s="318"/>
      <c r="Q139" s="319"/>
      <c r="R139" s="70"/>
      <c r="S139" s="74"/>
      <c r="T139" s="74"/>
      <c r="U139" s="74"/>
    </row>
    <row r="140" spans="1:21" ht="13.15" customHeight="1" x14ac:dyDescent="0.2">
      <c r="B140" s="119"/>
      <c r="C140" s="119"/>
      <c r="D140" s="119"/>
      <c r="E140" s="61"/>
      <c r="F140" s="61"/>
      <c r="G140" s="100"/>
      <c r="H140" s="100"/>
      <c r="I140" s="63"/>
      <c r="J140" s="71"/>
      <c r="K140" s="79"/>
      <c r="L140" s="127"/>
      <c r="M140" s="65"/>
      <c r="N140" s="65"/>
      <c r="O140" s="65"/>
      <c r="P140" s="65"/>
      <c r="Q140" s="65"/>
      <c r="R140" s="65"/>
      <c r="S140" s="74"/>
    </row>
    <row r="141" spans="1:21" ht="13.15" customHeight="1" x14ac:dyDescent="0.2">
      <c r="B141" s="6"/>
      <c r="C141" s="6"/>
      <c r="D141" s="6"/>
      <c r="E141" s="4"/>
      <c r="F141" s="4"/>
      <c r="G141" s="58"/>
      <c r="H141" s="58"/>
      <c r="I141" s="7"/>
      <c r="J141" s="19"/>
      <c r="K141" s="21"/>
      <c r="L141" s="102"/>
      <c r="M141" s="8"/>
      <c r="N141" s="8"/>
      <c r="O141" s="8"/>
      <c r="P141" s="8"/>
      <c r="Q141" s="8"/>
      <c r="R141" s="8"/>
      <c r="S141" s="74"/>
    </row>
    <row r="142" spans="1:21" x14ac:dyDescent="0.2">
      <c r="S142"/>
    </row>
    <row r="143" spans="1:21" x14ac:dyDescent="0.2">
      <c r="S143"/>
    </row>
    <row r="156" spans="1:21" x14ac:dyDescent="0.2">
      <c r="A156" s="6"/>
      <c r="B156" s="6"/>
      <c r="C156" s="6"/>
      <c r="D156" s="6"/>
      <c r="E156" s="247"/>
      <c r="F156" s="4"/>
      <c r="G156" s="58"/>
      <c r="H156" s="58"/>
      <c r="I156" s="7"/>
      <c r="J156" s="19"/>
      <c r="L156" s="102"/>
      <c r="M156" s="8"/>
      <c r="N156" s="8"/>
      <c r="O156" s="8"/>
      <c r="P156" s="8"/>
      <c r="Q156" s="8"/>
      <c r="R156" s="8"/>
      <c r="S156" s="43"/>
      <c r="T156" s="8"/>
      <c r="U156" s="8"/>
    </row>
  </sheetData>
  <mergeCells count="31">
    <mergeCell ref="G31:H31"/>
    <mergeCell ref="G21:H21"/>
    <mergeCell ref="G23:H23"/>
    <mergeCell ref="G25:H25"/>
    <mergeCell ref="G27:H27"/>
    <mergeCell ref="G29:H29"/>
    <mergeCell ref="G35:H35"/>
    <mergeCell ref="G37:H37"/>
    <mergeCell ref="G81:H81"/>
    <mergeCell ref="G83:H83"/>
    <mergeCell ref="G85:H85"/>
    <mergeCell ref="G53:H53"/>
    <mergeCell ref="G55:H55"/>
    <mergeCell ref="G57:H57"/>
    <mergeCell ref="G59:H59"/>
    <mergeCell ref="G63:H63"/>
    <mergeCell ref="G65:H65"/>
    <mergeCell ref="G119:H119"/>
    <mergeCell ref="H120:I120"/>
    <mergeCell ref="G121:H121"/>
    <mergeCell ref="G133:H133"/>
    <mergeCell ref="G135:H135"/>
    <mergeCell ref="G87:H87"/>
    <mergeCell ref="G117:H117"/>
    <mergeCell ref="G115:H115"/>
    <mergeCell ref="G89:H89"/>
    <mergeCell ref="G91:H91"/>
    <mergeCell ref="G93:H93"/>
    <mergeCell ref="G95:H95"/>
    <mergeCell ref="G97:H97"/>
    <mergeCell ref="G113:H113"/>
  </mergeCells>
  <pageMargins left="0.70866141732283472" right="0.70866141732283472" top="0.74803149606299213" bottom="0.74803149606299213" header="0.31496062992125984" footer="0.31496062992125984"/>
  <pageSetup paperSize="9" scale="45" fitToHeight="3" orientation="portrait" r:id="rId1"/>
  <ignoredErrors>
    <ignoredError sqref="N11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266D-D48B-4ED0-BA3C-836C58C25A8D}">
  <dimension ref="A1:U156"/>
  <sheetViews>
    <sheetView showGridLines="0" topLeftCell="A3" zoomScale="115" zoomScaleNormal="115" zoomScaleSheetLayoutView="100" zoomScalePageLayoutView="70" workbookViewId="0">
      <selection activeCell="N8" sqref="N8"/>
    </sheetView>
  </sheetViews>
  <sheetFormatPr defaultColWidth="0" defaultRowHeight="12.75" x14ac:dyDescent="0.2"/>
  <cols>
    <col min="1" max="1" width="4.42578125" customWidth="1"/>
    <col min="2" max="2" width="2.5703125" customWidth="1"/>
    <col min="3" max="3" width="8.85546875" hidden="1" customWidth="1"/>
    <col min="4" max="4" width="2.7109375" customWidth="1"/>
    <col min="5" max="5" width="7.5703125" style="246" customWidth="1"/>
    <col min="6" max="6" width="2.42578125" customWidth="1"/>
    <col min="7" max="7" width="11.42578125" customWidth="1"/>
    <col min="8" max="8" width="33.28515625" customWidth="1"/>
    <col min="9" max="11" width="7.5703125" customWidth="1"/>
    <col min="12" max="12" width="2.5703125" customWidth="1"/>
    <col min="13" max="13" width="7.5703125" customWidth="1"/>
    <col min="14" max="14" width="9.7109375" customWidth="1"/>
    <col min="15" max="15" width="17.28515625" customWidth="1"/>
    <col min="16" max="16" width="40.7109375" customWidth="1"/>
    <col min="17" max="17" width="2.5703125" customWidth="1"/>
    <col min="18" max="18" width="3" customWidth="1"/>
    <col min="19" max="19" width="4.42578125" style="262" customWidth="1"/>
    <col min="16384" max="16384" width="0" hidden="1" customWidth="1"/>
  </cols>
  <sheetData>
    <row r="1" spans="2:21" hidden="1" x14ac:dyDescent="0.2"/>
    <row r="2" spans="2:21" hidden="1" x14ac:dyDescent="0.2"/>
    <row r="4" spans="2:21" ht="14.45" customHeight="1" x14ac:dyDescent="0.2">
      <c r="B4" s="131"/>
      <c r="C4" s="131"/>
      <c r="D4" s="131"/>
      <c r="E4" s="302"/>
      <c r="F4" s="130"/>
      <c r="G4" s="131"/>
      <c r="H4" s="131"/>
      <c r="I4" s="157"/>
      <c r="J4" s="132"/>
      <c r="K4" s="132"/>
      <c r="L4" s="133"/>
      <c r="M4" s="134"/>
      <c r="N4" s="134"/>
      <c r="O4" s="134"/>
      <c r="P4" s="134"/>
      <c r="Q4" s="134"/>
      <c r="R4" s="134"/>
      <c r="S4" s="296"/>
      <c r="T4" s="74"/>
      <c r="U4" s="74"/>
    </row>
    <row r="5" spans="2:21" ht="27.75" x14ac:dyDescent="0.2">
      <c r="B5" s="142"/>
      <c r="C5" s="142"/>
      <c r="D5" s="142"/>
      <c r="E5" s="196" t="s">
        <v>134</v>
      </c>
      <c r="F5" s="196"/>
      <c r="G5" s="196"/>
      <c r="H5" s="196"/>
      <c r="I5" s="158"/>
      <c r="J5" s="135"/>
      <c r="K5" s="135"/>
      <c r="L5" s="136"/>
      <c r="M5" s="137" t="s">
        <v>124</v>
      </c>
      <c r="N5" s="137" t="s">
        <v>94</v>
      </c>
      <c r="O5" s="137"/>
      <c r="P5" s="137"/>
      <c r="Q5" s="137"/>
      <c r="R5" s="137"/>
      <c r="S5" s="43"/>
    </row>
    <row r="6" spans="2:21" ht="27.75" x14ac:dyDescent="0.2">
      <c r="B6" s="142"/>
      <c r="C6" s="142"/>
      <c r="D6" s="142"/>
      <c r="E6" s="196"/>
      <c r="F6" s="196"/>
      <c r="G6" s="196"/>
      <c r="H6" s="196"/>
      <c r="I6" s="158"/>
      <c r="J6" s="135"/>
      <c r="K6" s="135"/>
      <c r="L6" s="136"/>
      <c r="M6" s="137"/>
      <c r="N6" s="137"/>
      <c r="O6" s="137"/>
      <c r="P6" s="137"/>
      <c r="Q6" s="137"/>
      <c r="R6" s="137"/>
      <c r="S6" s="43"/>
    </row>
    <row r="7" spans="2:21" ht="27.75" x14ac:dyDescent="0.2">
      <c r="B7" s="159"/>
      <c r="C7" s="159"/>
      <c r="D7" s="159"/>
      <c r="E7" s="196"/>
      <c r="F7" s="196"/>
      <c r="G7" s="196"/>
      <c r="H7" s="196"/>
      <c r="I7" s="321"/>
      <c r="J7" s="320"/>
      <c r="K7" s="242" t="s">
        <v>122</v>
      </c>
      <c r="L7" s="232"/>
      <c r="M7" s="205">
        <f>SUM(I20:I118)</f>
        <v>39</v>
      </c>
      <c r="N7" s="336">
        <f>SUM(K20:K138)</f>
        <v>2324.8502867754</v>
      </c>
      <c r="O7" s="203"/>
      <c r="P7" s="160"/>
      <c r="Q7" s="160"/>
      <c r="R7" s="160"/>
      <c r="S7" s="297"/>
      <c r="T7" s="161"/>
      <c r="U7" s="161"/>
    </row>
    <row r="8" spans="2:21" ht="27.75" x14ac:dyDescent="0.2">
      <c r="B8" s="159"/>
      <c r="C8" s="159"/>
      <c r="D8" s="159"/>
      <c r="E8" s="196"/>
      <c r="F8" s="196"/>
      <c r="G8" s="196"/>
      <c r="H8" s="196"/>
      <c r="I8" s="322"/>
      <c r="J8" s="243"/>
      <c r="K8" s="243" t="s">
        <v>245</v>
      </c>
      <c r="L8" s="206"/>
      <c r="M8" s="207">
        <f>SUM(M20:M138)</f>
        <v>13</v>
      </c>
      <c r="N8" s="337">
        <f>SUM(O24:O40,O114,O20)</f>
        <v>140.19999999999999</v>
      </c>
      <c r="O8" s="204"/>
      <c r="P8" s="160"/>
      <c r="Q8" s="160"/>
      <c r="R8" s="160"/>
      <c r="S8" s="297"/>
      <c r="T8" s="161"/>
      <c r="U8" s="161"/>
    </row>
    <row r="9" spans="2:21" ht="27.75" x14ac:dyDescent="0.2">
      <c r="B9" s="159"/>
      <c r="C9" s="159"/>
      <c r="D9" s="159"/>
      <c r="E9" s="196"/>
      <c r="F9" s="196"/>
      <c r="G9" s="196"/>
      <c r="H9" s="196"/>
      <c r="I9" s="196"/>
      <c r="J9" s="393"/>
      <c r="K9" s="393" t="s">
        <v>210</v>
      </c>
      <c r="L9" s="394"/>
      <c r="M9" s="134"/>
      <c r="N9" s="395">
        <f>SUM(O52:O68,O116,O132)</f>
        <v>214.54</v>
      </c>
      <c r="O9" s="160"/>
      <c r="P9" s="160"/>
      <c r="Q9" s="160"/>
      <c r="R9" s="160"/>
      <c r="S9" s="297"/>
      <c r="T9" s="161"/>
      <c r="U9" s="161"/>
    </row>
    <row r="10" spans="2:21" x14ac:dyDescent="0.2">
      <c r="B10" s="142"/>
      <c r="C10" s="142"/>
      <c r="D10" s="142"/>
      <c r="E10" s="141"/>
      <c r="F10" s="141"/>
      <c r="G10" s="141"/>
      <c r="H10" s="141"/>
      <c r="I10" s="141"/>
      <c r="J10" s="141"/>
      <c r="K10" s="141"/>
      <c r="L10" s="136"/>
      <c r="M10" s="138"/>
      <c r="N10" s="138"/>
      <c r="O10" s="137"/>
      <c r="P10" s="137"/>
      <c r="Q10" s="137"/>
      <c r="R10" s="137"/>
      <c r="S10" s="43"/>
    </row>
    <row r="12" spans="2:21" x14ac:dyDescent="0.2">
      <c r="C12" s="14"/>
      <c r="D12" s="14"/>
    </row>
    <row r="13" spans="2:21" x14ac:dyDescent="0.2">
      <c r="B13" s="119"/>
      <c r="C13" s="81"/>
      <c r="D13" s="81"/>
      <c r="E13" s="263"/>
      <c r="F13" s="61"/>
      <c r="G13" s="98"/>
      <c r="H13" s="98"/>
      <c r="I13" s="63"/>
      <c r="J13" s="63"/>
      <c r="K13" s="64"/>
      <c r="L13" s="103"/>
      <c r="M13" s="65"/>
      <c r="N13" s="65"/>
      <c r="O13" s="65"/>
      <c r="P13" s="65"/>
      <c r="Q13" s="65"/>
      <c r="R13" s="65"/>
      <c r="S13" s="43"/>
      <c r="T13" s="8"/>
      <c r="U13" s="8"/>
    </row>
    <row r="14" spans="2:21" ht="27.75" x14ac:dyDescent="0.2">
      <c r="B14" s="119"/>
      <c r="C14" s="119"/>
      <c r="D14" s="119"/>
      <c r="E14" s="264" t="s">
        <v>79</v>
      </c>
      <c r="F14" s="61"/>
      <c r="G14" s="67" t="s">
        <v>163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65"/>
      <c r="S14" s="43"/>
      <c r="T14" s="8"/>
      <c r="U14" s="8"/>
    </row>
    <row r="15" spans="2:21" x14ac:dyDescent="0.2">
      <c r="B15" s="119"/>
      <c r="C15" s="119"/>
      <c r="D15" s="119"/>
      <c r="E15" s="263"/>
      <c r="F15" s="66"/>
      <c r="G15" s="98"/>
      <c r="H15" s="98"/>
      <c r="I15" s="68"/>
      <c r="J15" s="68"/>
      <c r="K15" s="69"/>
      <c r="L15" s="104"/>
      <c r="M15" s="70"/>
      <c r="N15" s="70"/>
      <c r="O15" s="70"/>
      <c r="P15" s="70"/>
      <c r="Q15" s="70"/>
      <c r="R15" s="65"/>
      <c r="S15" s="43"/>
      <c r="T15" s="8"/>
      <c r="U15" s="8"/>
    </row>
    <row r="16" spans="2:21" x14ac:dyDescent="0.2">
      <c r="B16" s="119"/>
      <c r="C16" s="119"/>
      <c r="D16" s="143"/>
      <c r="E16" s="248"/>
      <c r="F16" s="122"/>
      <c r="G16" s="97"/>
      <c r="H16" s="97"/>
      <c r="I16" s="123"/>
      <c r="J16" s="123"/>
      <c r="K16" s="124"/>
      <c r="L16" s="125"/>
      <c r="M16" s="126"/>
      <c r="N16" s="126"/>
      <c r="O16" s="126"/>
      <c r="P16" s="126"/>
      <c r="Q16" s="144"/>
      <c r="R16" s="65"/>
      <c r="S16" s="43"/>
    </row>
    <row r="17" spans="2:21" x14ac:dyDescent="0.2">
      <c r="B17" s="119"/>
      <c r="C17" s="119"/>
      <c r="D17" s="96"/>
      <c r="E17" s="249" t="s">
        <v>122</v>
      </c>
      <c r="F17" s="238"/>
      <c r="G17" s="238"/>
      <c r="H17" s="238"/>
      <c r="I17" s="238"/>
      <c r="J17" s="238"/>
      <c r="K17" s="238"/>
      <c r="L17" s="108"/>
      <c r="M17" s="239" t="s">
        <v>123</v>
      </c>
      <c r="N17" s="239"/>
      <c r="O17" s="239"/>
      <c r="P17" s="239"/>
      <c r="Q17" s="145"/>
      <c r="R17" s="65"/>
      <c r="S17" s="43"/>
    </row>
    <row r="18" spans="2:21" x14ac:dyDescent="0.2">
      <c r="B18" s="216"/>
      <c r="C18" s="216"/>
      <c r="D18" s="217"/>
      <c r="E18" s="335" t="s">
        <v>119</v>
      </c>
      <c r="F18" s="218"/>
      <c r="G18" s="219" t="s">
        <v>120</v>
      </c>
      <c r="H18" s="219"/>
      <c r="I18" s="218" t="s">
        <v>0</v>
      </c>
      <c r="J18" s="218" t="s">
        <v>90</v>
      </c>
      <c r="K18" s="218" t="s">
        <v>94</v>
      </c>
      <c r="L18" s="220"/>
      <c r="M18" s="218" t="s">
        <v>0</v>
      </c>
      <c r="N18" s="218" t="s">
        <v>90</v>
      </c>
      <c r="O18" s="218" t="s">
        <v>94</v>
      </c>
      <c r="P18" s="218" t="s">
        <v>91</v>
      </c>
      <c r="Q18" s="221"/>
      <c r="R18" s="222"/>
      <c r="S18" s="298"/>
      <c r="T18" s="223"/>
      <c r="U18" s="223"/>
    </row>
    <row r="19" spans="2:21" ht="13.5" thickBot="1" x14ac:dyDescent="0.25">
      <c r="B19" s="119"/>
      <c r="C19" s="119"/>
      <c r="D19" s="96"/>
      <c r="F19" s="41"/>
      <c r="G19" s="99"/>
      <c r="H19" s="99"/>
      <c r="I19" s="40"/>
      <c r="J19" s="40"/>
      <c r="K19" s="42"/>
      <c r="L19" s="105"/>
      <c r="M19" s="43"/>
      <c r="N19" s="43"/>
      <c r="O19" s="43"/>
      <c r="P19" s="43"/>
      <c r="Q19" s="145"/>
      <c r="R19" s="65"/>
      <c r="S19" s="43"/>
      <c r="T19" s="8"/>
    </row>
    <row r="20" spans="2:21" ht="16.899999999999999" customHeight="1" thickTop="1" thickBot="1" x14ac:dyDescent="0.25">
      <c r="B20" s="165"/>
      <c r="C20" s="198" t="s">
        <v>51</v>
      </c>
      <c r="D20" s="230"/>
      <c r="E20" s="251" t="str">
        <f>_xlfn.CONCAT($E$14,"-",C20)</f>
        <v>A1-01</v>
      </c>
      <c r="F20" s="75"/>
      <c r="G20" s="200" t="s">
        <v>156</v>
      </c>
      <c r="H20" s="200"/>
      <c r="I20" s="328">
        <v>1</v>
      </c>
      <c r="J20" s="21">
        <v>26</v>
      </c>
      <c r="K20" s="21">
        <f>I20*J20</f>
        <v>26</v>
      </c>
      <c r="L20" s="201"/>
      <c r="M20" s="188">
        <v>1</v>
      </c>
      <c r="N20" s="166">
        <v>50.33</v>
      </c>
      <c r="O20" s="33">
        <f>M20*N20</f>
        <v>50.33</v>
      </c>
      <c r="P20" s="189"/>
      <c r="Q20" s="162"/>
      <c r="R20" s="70"/>
      <c r="S20" s="296"/>
      <c r="T20" s="74"/>
      <c r="U20" s="74"/>
    </row>
    <row r="21" spans="2:21" ht="16.899999999999999" customHeight="1" thickTop="1" thickBot="1" x14ac:dyDescent="0.25">
      <c r="B21" s="119"/>
      <c r="C21" s="121"/>
      <c r="D21" s="147"/>
      <c r="E21" s="247"/>
      <c r="G21" s="483" t="s">
        <v>157</v>
      </c>
      <c r="H21" s="483"/>
      <c r="I21" s="328"/>
      <c r="J21" s="21"/>
      <c r="K21" s="329"/>
      <c r="P21" s="140"/>
      <c r="Q21" s="145"/>
      <c r="R21" s="65"/>
      <c r="S21" s="43"/>
    </row>
    <row r="22" spans="2:21" ht="16.899999999999999" customHeight="1" thickTop="1" thickBot="1" x14ac:dyDescent="0.25">
      <c r="B22" s="165"/>
      <c r="C22" s="198" t="s">
        <v>52</v>
      </c>
      <c r="D22" s="230"/>
      <c r="E22" s="251" t="str">
        <f>_xlfn.CONCAT($E$14,"-",C22)</f>
        <v>A1-02</v>
      </c>
      <c r="F22" s="75"/>
      <c r="G22" s="200" t="s">
        <v>135</v>
      </c>
      <c r="H22" s="200"/>
      <c r="I22" s="328">
        <v>1</v>
      </c>
      <c r="J22" s="21">
        <v>1056</v>
      </c>
      <c r="K22" s="21">
        <f>I22*J22</f>
        <v>1056</v>
      </c>
      <c r="L22" s="201"/>
      <c r="M22" s="188">
        <v>1</v>
      </c>
      <c r="N22" s="166">
        <v>1800.5</v>
      </c>
      <c r="O22" s="33">
        <f>M22*N22</f>
        <v>1800.5</v>
      </c>
      <c r="P22" s="189"/>
      <c r="Q22" s="162"/>
      <c r="R22" s="70"/>
      <c r="S22" s="296"/>
      <c r="T22" s="74"/>
      <c r="U22" s="161"/>
    </row>
    <row r="23" spans="2:21" ht="47.25" customHeight="1" thickTop="1" thickBot="1" x14ac:dyDescent="0.25">
      <c r="B23" s="119"/>
      <c r="C23" s="121"/>
      <c r="D23" s="147"/>
      <c r="E23" s="247"/>
      <c r="G23" s="484" t="s">
        <v>154</v>
      </c>
      <c r="H23" s="484"/>
      <c r="I23" s="328"/>
      <c r="J23" s="21"/>
      <c r="K23" s="329"/>
      <c r="P23" s="140"/>
      <c r="Q23" s="145"/>
      <c r="R23" s="65"/>
      <c r="S23" s="43"/>
    </row>
    <row r="24" spans="2:21" ht="16.899999999999999" customHeight="1" thickTop="1" thickBot="1" x14ac:dyDescent="0.25">
      <c r="B24" s="165"/>
      <c r="C24" s="198" t="s">
        <v>53</v>
      </c>
      <c r="D24" s="230"/>
      <c r="E24" s="251" t="str">
        <f>_xlfn.CONCAT($E$14,"-",C24)</f>
        <v>A1-03</v>
      </c>
      <c r="F24" s="75"/>
      <c r="G24" s="200" t="s">
        <v>161</v>
      </c>
      <c r="H24" s="200"/>
      <c r="I24" s="328">
        <v>1</v>
      </c>
      <c r="J24" s="21">
        <v>43</v>
      </c>
      <c r="K24" s="21">
        <f>I24*J24</f>
        <v>43</v>
      </c>
      <c r="L24" s="201"/>
      <c r="M24" s="188"/>
      <c r="N24" s="166"/>
      <c r="O24" s="33">
        <f>M24*N24</f>
        <v>0</v>
      </c>
      <c r="P24" s="189"/>
      <c r="Q24" s="162"/>
      <c r="R24" s="70"/>
      <c r="S24" s="296"/>
      <c r="T24" s="74"/>
      <c r="U24" s="161"/>
    </row>
    <row r="25" spans="2:21" ht="16.899999999999999" customHeight="1" thickTop="1" thickBot="1" x14ac:dyDescent="0.25">
      <c r="B25" s="119"/>
      <c r="C25" s="121"/>
      <c r="D25" s="147"/>
      <c r="E25" s="247"/>
      <c r="G25" s="483" t="s">
        <v>150</v>
      </c>
      <c r="H25" s="483"/>
      <c r="I25" s="328"/>
      <c r="J25" s="21"/>
      <c r="K25" s="329"/>
      <c r="P25" s="140"/>
      <c r="Q25" s="145"/>
      <c r="R25" s="65"/>
      <c r="S25" s="43"/>
    </row>
    <row r="26" spans="2:21" ht="16.899999999999999" customHeight="1" thickTop="1" thickBot="1" x14ac:dyDescent="0.25">
      <c r="B26" s="100"/>
      <c r="C26" s="120" t="s">
        <v>54</v>
      </c>
      <c r="D26" s="146"/>
      <c r="E26" s="251" t="str">
        <f>_xlfn.CONCAT($E$14,"-",C26)</f>
        <v>A1-04</v>
      </c>
      <c r="F26" s="50"/>
      <c r="G26" s="86" t="s">
        <v>136</v>
      </c>
      <c r="H26" s="86"/>
      <c r="I26" s="328">
        <v>1</v>
      </c>
      <c r="J26" s="21">
        <v>23</v>
      </c>
      <c r="K26" s="21">
        <f>I26*J26</f>
        <v>23</v>
      </c>
      <c r="L26" s="106"/>
      <c r="M26" s="188">
        <v>1</v>
      </c>
      <c r="N26" s="166">
        <v>5.29</v>
      </c>
      <c r="O26" s="33">
        <f>M26*N26</f>
        <v>5.29</v>
      </c>
      <c r="P26" s="189"/>
      <c r="Q26" s="145"/>
      <c r="R26" s="128"/>
      <c r="S26" s="299"/>
      <c r="T26" s="12"/>
      <c r="U26" s="8"/>
    </row>
    <row r="27" spans="2:21" ht="16.899999999999999" customHeight="1" thickTop="1" thickBot="1" x14ac:dyDescent="0.25">
      <c r="B27" s="119"/>
      <c r="C27" s="121"/>
      <c r="D27" s="147"/>
      <c r="E27" s="247"/>
      <c r="G27" s="483" t="s">
        <v>151</v>
      </c>
      <c r="H27" s="483"/>
      <c r="I27" s="328"/>
      <c r="J27" s="21"/>
      <c r="K27" s="329"/>
      <c r="Q27" s="145"/>
      <c r="R27" s="65"/>
      <c r="S27" s="43"/>
    </row>
    <row r="28" spans="2:21" ht="16.899999999999999" customHeight="1" thickTop="1" thickBot="1" x14ac:dyDescent="0.25">
      <c r="B28" s="100"/>
      <c r="C28" s="120" t="s">
        <v>55</v>
      </c>
      <c r="D28" s="146"/>
      <c r="E28" s="251" t="str">
        <f>_xlfn.CONCAT($E$14,"-",C28)</f>
        <v>A1-05</v>
      </c>
      <c r="F28" s="50"/>
      <c r="G28" s="86" t="s">
        <v>166</v>
      </c>
      <c r="H28" s="86"/>
      <c r="I28" s="328">
        <v>1</v>
      </c>
      <c r="J28" s="21">
        <v>10</v>
      </c>
      <c r="K28" s="21">
        <f>I28*J28</f>
        <v>10</v>
      </c>
      <c r="L28" s="106"/>
      <c r="M28" s="188">
        <v>1</v>
      </c>
      <c r="N28" s="166">
        <v>10.58</v>
      </c>
      <c r="O28" s="33">
        <f>M28*N28</f>
        <v>10.58</v>
      </c>
      <c r="P28" s="189"/>
      <c r="Q28" s="145"/>
      <c r="R28" s="128"/>
      <c r="S28" s="299"/>
      <c r="T28" s="12"/>
      <c r="U28" s="8"/>
    </row>
    <row r="29" spans="2:21" ht="27" customHeight="1" thickTop="1" thickBot="1" x14ac:dyDescent="0.25">
      <c r="B29" s="119"/>
      <c r="C29" s="121"/>
      <c r="D29" s="147"/>
      <c r="E29" s="247"/>
      <c r="G29" s="483" t="s">
        <v>159</v>
      </c>
      <c r="H29" s="483"/>
      <c r="I29" s="328"/>
      <c r="J29" s="21"/>
      <c r="K29" s="329"/>
      <c r="Q29" s="145"/>
      <c r="R29" s="65"/>
      <c r="S29" s="43"/>
    </row>
    <row r="30" spans="2:21" ht="16.899999999999999" customHeight="1" thickTop="1" thickBot="1" x14ac:dyDescent="0.25">
      <c r="B30" s="100"/>
      <c r="C30" s="120" t="s">
        <v>56</v>
      </c>
      <c r="D30" s="146"/>
      <c r="E30" s="251" t="str">
        <f>_xlfn.CONCAT($E$14,"-",C30)</f>
        <v>A1-06</v>
      </c>
      <c r="F30" s="50"/>
      <c r="G30" s="86" t="s">
        <v>152</v>
      </c>
      <c r="H30" s="86"/>
      <c r="I30" s="328">
        <v>1</v>
      </c>
      <c r="J30" s="21">
        <v>20</v>
      </c>
      <c r="K30" s="21">
        <f t="shared" ref="K30" si="0">I30*J30</f>
        <v>20</v>
      </c>
      <c r="L30" s="106"/>
      <c r="M30" s="188">
        <v>1</v>
      </c>
      <c r="N30" s="166">
        <f>13.23+13.23</f>
        <v>26.46</v>
      </c>
      <c r="O30" s="33">
        <f>M30*N30</f>
        <v>26.46</v>
      </c>
      <c r="P30" s="189"/>
      <c r="Q30" s="145"/>
      <c r="R30" s="128"/>
      <c r="S30" s="299"/>
      <c r="T30" s="12"/>
      <c r="U30" s="8"/>
    </row>
    <row r="31" spans="2:21" ht="16.899999999999999" customHeight="1" thickTop="1" thickBot="1" x14ac:dyDescent="0.25">
      <c r="B31" s="119"/>
      <c r="C31" s="121"/>
      <c r="D31" s="147"/>
      <c r="E31" s="247"/>
      <c r="G31" s="483" t="s">
        <v>185</v>
      </c>
      <c r="H31" s="483"/>
      <c r="I31" s="328"/>
      <c r="J31" s="21"/>
      <c r="K31" s="329"/>
      <c r="Q31" s="145"/>
      <c r="R31" s="65"/>
      <c r="S31" s="43"/>
    </row>
    <row r="32" spans="2:21" ht="16.899999999999999" customHeight="1" thickTop="1" thickBot="1" x14ac:dyDescent="0.25">
      <c r="B32" s="100"/>
      <c r="C32" s="120" t="s">
        <v>57</v>
      </c>
      <c r="D32" s="146"/>
      <c r="E32" s="251" t="str">
        <f>_xlfn.CONCAT($E$14,"-",C32)</f>
        <v>A1-07</v>
      </c>
      <c r="F32" s="50"/>
      <c r="G32" s="86" t="s">
        <v>165</v>
      </c>
      <c r="H32" s="86"/>
      <c r="I32" s="328">
        <v>1</v>
      </c>
      <c r="J32" s="21">
        <v>6</v>
      </c>
      <c r="K32" s="21">
        <f t="shared" ref="K32" si="1">I32*J32</f>
        <v>6</v>
      </c>
      <c r="L32" s="106"/>
      <c r="M32" s="188">
        <v>1</v>
      </c>
      <c r="N32" s="166">
        <f>4.83+4.83</f>
        <v>9.66</v>
      </c>
      <c r="O32" s="33">
        <f>M32*N32</f>
        <v>9.66</v>
      </c>
      <c r="P32" s="189"/>
      <c r="Q32" s="145"/>
      <c r="R32" s="128"/>
      <c r="S32" s="299"/>
      <c r="T32" s="12"/>
      <c r="U32" s="8"/>
    </row>
    <row r="33" spans="2:21" ht="16.899999999999999" customHeight="1" thickTop="1" thickBot="1" x14ac:dyDescent="0.25">
      <c r="B33" s="100"/>
      <c r="C33" s="120"/>
      <c r="D33" s="146"/>
      <c r="E33"/>
      <c r="I33" s="326"/>
      <c r="J33" s="329"/>
      <c r="K33" s="329"/>
      <c r="Q33" s="145"/>
      <c r="R33" s="128"/>
      <c r="S33" s="299"/>
      <c r="T33" s="12"/>
      <c r="U33" s="8"/>
    </row>
    <row r="34" spans="2:21" ht="16.899999999999999" customHeight="1" thickTop="1" thickBot="1" x14ac:dyDescent="0.25">
      <c r="B34" s="100"/>
      <c r="C34" s="120" t="s">
        <v>58</v>
      </c>
      <c r="D34" s="146"/>
      <c r="E34" s="251" t="str">
        <f>_xlfn.CONCAT($E$14,"-",C34)</f>
        <v>A1-08</v>
      </c>
      <c r="F34" s="50"/>
      <c r="G34" s="86" t="s">
        <v>137</v>
      </c>
      <c r="H34" s="86"/>
      <c r="I34" s="328">
        <v>3</v>
      </c>
      <c r="J34" s="21">
        <v>32</v>
      </c>
      <c r="K34" s="21">
        <f t="shared" ref="K34" si="2">I34*J34</f>
        <v>96</v>
      </c>
      <c r="L34" s="106"/>
      <c r="M34" s="188"/>
      <c r="N34" s="166"/>
      <c r="O34" s="33">
        <f>M34*N34</f>
        <v>0</v>
      </c>
      <c r="P34" s="189"/>
      <c r="Q34" s="145"/>
      <c r="R34" s="128"/>
      <c r="S34" s="299"/>
      <c r="T34" s="12"/>
      <c r="U34" s="8"/>
    </row>
    <row r="35" spans="2:21" ht="45.75" customHeight="1" thickTop="1" thickBot="1" x14ac:dyDescent="0.25">
      <c r="B35" s="119"/>
      <c r="C35" s="121"/>
      <c r="D35" s="147"/>
      <c r="E35" s="247"/>
      <c r="G35" s="484" t="s">
        <v>162</v>
      </c>
      <c r="H35" s="484"/>
      <c r="I35" s="328"/>
      <c r="J35" s="21"/>
      <c r="K35" s="329"/>
      <c r="Q35" s="145"/>
      <c r="R35" s="65"/>
      <c r="S35" s="43"/>
    </row>
    <row r="36" spans="2:21" ht="16.899999999999999" customHeight="1" thickTop="1" thickBot="1" x14ac:dyDescent="0.25">
      <c r="B36" s="100"/>
      <c r="C36" s="120" t="s">
        <v>59</v>
      </c>
      <c r="D36" s="146"/>
      <c r="E36" s="251" t="str">
        <f>_xlfn.CONCAT($E$14,"-",C36)</f>
        <v>A1-09</v>
      </c>
      <c r="F36" s="50"/>
      <c r="G36" s="86" t="s">
        <v>138</v>
      </c>
      <c r="H36" s="86"/>
      <c r="I36" s="328">
        <v>1</v>
      </c>
      <c r="J36" s="21">
        <v>52</v>
      </c>
      <c r="K36" s="21">
        <f t="shared" ref="K36" si="3">I36*J36</f>
        <v>52</v>
      </c>
      <c r="L36" s="106"/>
      <c r="M36" s="188">
        <v>1</v>
      </c>
      <c r="N36" s="166">
        <f>10.78+16.07+11.03</f>
        <v>37.880000000000003</v>
      </c>
      <c r="O36" s="33">
        <f>M36*N36</f>
        <v>37.880000000000003</v>
      </c>
      <c r="P36" s="189"/>
      <c r="Q36" s="145"/>
      <c r="R36" s="128"/>
      <c r="S36" s="299"/>
      <c r="T36" s="12"/>
      <c r="U36" s="8"/>
    </row>
    <row r="37" spans="2:21" ht="27" customHeight="1" thickTop="1" thickBot="1" x14ac:dyDescent="0.25">
      <c r="B37" s="100"/>
      <c r="C37" s="120"/>
      <c r="D37" s="146"/>
      <c r="E37" s="251"/>
      <c r="F37" s="50"/>
      <c r="G37" s="484" t="s">
        <v>153</v>
      </c>
      <c r="H37" s="484"/>
      <c r="I37" s="328"/>
      <c r="J37" s="21"/>
      <c r="K37" s="21"/>
      <c r="L37" s="106"/>
      <c r="Q37" s="145"/>
      <c r="R37" s="128"/>
      <c r="S37" s="299"/>
      <c r="T37" s="12"/>
      <c r="U37" s="8"/>
    </row>
    <row r="38" spans="2:21" ht="16.899999999999999" customHeight="1" thickTop="1" thickBot="1" x14ac:dyDescent="0.25">
      <c r="B38" s="100"/>
      <c r="C38" s="120" t="s">
        <v>60</v>
      </c>
      <c r="D38" s="146"/>
      <c r="E38" s="251" t="str">
        <f>_xlfn.CONCAT($E$14,"-",C38)</f>
        <v>A1-10</v>
      </c>
      <c r="F38" s="50"/>
      <c r="G38" s="86" t="s">
        <v>139</v>
      </c>
      <c r="H38" s="86"/>
      <c r="I38" s="328">
        <v>1</v>
      </c>
      <c r="J38" s="21">
        <v>40</v>
      </c>
      <c r="K38" s="21">
        <f>I38*J38</f>
        <v>40</v>
      </c>
      <c r="L38" s="106"/>
      <c r="M38" s="188"/>
      <c r="N38" s="166"/>
      <c r="O38" s="33">
        <f>M38*N38</f>
        <v>0</v>
      </c>
      <c r="P38" s="189"/>
      <c r="Q38" s="145"/>
      <c r="R38" s="128"/>
      <c r="S38" s="299"/>
      <c r="T38" s="12"/>
      <c r="U38" s="8"/>
    </row>
    <row r="39" spans="2:21" ht="16.899999999999999" customHeight="1" thickTop="1" thickBot="1" x14ac:dyDescent="0.25">
      <c r="B39" s="100"/>
      <c r="C39" s="120"/>
      <c r="D39" s="146"/>
      <c r="E39"/>
      <c r="I39" s="326"/>
      <c r="J39" s="329"/>
      <c r="K39" s="329"/>
      <c r="Q39" s="145"/>
      <c r="R39" s="128"/>
      <c r="S39" s="299"/>
      <c r="T39" s="12"/>
      <c r="U39" s="8"/>
    </row>
    <row r="40" spans="2:21" ht="16.899999999999999" customHeight="1" thickTop="1" thickBot="1" x14ac:dyDescent="0.25">
      <c r="B40" s="119"/>
      <c r="C40" s="120" t="s">
        <v>61</v>
      </c>
      <c r="D40" s="147"/>
      <c r="E40" s="251" t="str">
        <f>_xlfn.CONCAT($E$14,"-",C40)</f>
        <v>A1-11</v>
      </c>
      <c r="G40" s="86" t="s">
        <v>146</v>
      </c>
      <c r="H40" s="15"/>
      <c r="I40" s="328">
        <v>1</v>
      </c>
      <c r="J40" s="21">
        <v>4</v>
      </c>
      <c r="K40" s="21">
        <f>I40*J40</f>
        <v>4</v>
      </c>
      <c r="M40" s="188"/>
      <c r="N40" s="166"/>
      <c r="O40" s="33">
        <f>M40*N40</f>
        <v>0</v>
      </c>
      <c r="P40" s="189"/>
      <c r="Q40" s="145"/>
      <c r="R40" s="65"/>
      <c r="S40" s="43"/>
    </row>
    <row r="41" spans="2:21" ht="16.899999999999999" customHeight="1" thickTop="1" x14ac:dyDescent="0.2">
      <c r="B41" s="119"/>
      <c r="C41" s="120"/>
      <c r="D41" s="147"/>
      <c r="E41" s="251"/>
      <c r="G41" s="86"/>
      <c r="H41" s="15"/>
      <c r="I41" s="233"/>
      <c r="J41" s="21"/>
      <c r="K41" s="21"/>
      <c r="Q41" s="145"/>
      <c r="R41" s="65"/>
      <c r="S41" s="43"/>
    </row>
    <row r="42" spans="2:21" ht="3.75" customHeight="1" x14ac:dyDescent="0.2">
      <c r="B42" s="119"/>
      <c r="C42" s="121"/>
      <c r="D42" s="146"/>
      <c r="E42" s="276"/>
      <c r="F42" s="41"/>
      <c r="G42" s="277"/>
      <c r="H42" s="277"/>
      <c r="I42" s="40"/>
      <c r="J42" s="278"/>
      <c r="K42" s="278"/>
      <c r="L42" s="279"/>
      <c r="M42" s="43"/>
      <c r="N42" s="43"/>
      <c r="O42" s="43"/>
      <c r="P42" s="43"/>
      <c r="Q42" s="145"/>
      <c r="R42" s="65"/>
      <c r="S42" s="43"/>
    </row>
    <row r="43" spans="2:21" x14ac:dyDescent="0.2">
      <c r="B43" s="119"/>
      <c r="C43" s="121"/>
      <c r="D43" s="268"/>
      <c r="E43" s="269"/>
      <c r="F43" s="270"/>
      <c r="G43" s="271"/>
      <c r="H43" s="271"/>
      <c r="I43" s="272"/>
      <c r="J43" s="273"/>
      <c r="K43" s="273"/>
      <c r="L43" s="274"/>
      <c r="M43" s="275"/>
      <c r="N43" s="275"/>
      <c r="O43" s="275"/>
      <c r="P43" s="275"/>
      <c r="Q43" s="275"/>
      <c r="R43" s="65"/>
      <c r="S43" s="43"/>
    </row>
    <row r="44" spans="2:21" x14ac:dyDescent="0.2">
      <c r="B44" s="6"/>
      <c r="C44" s="14"/>
      <c r="D44" s="14"/>
      <c r="E44" s="247"/>
      <c r="F44" s="4"/>
      <c r="G44" s="58"/>
      <c r="H44" s="58"/>
      <c r="I44" s="7"/>
      <c r="J44" s="21"/>
      <c r="K44" s="21"/>
      <c r="L44" s="102"/>
      <c r="M44" s="8"/>
      <c r="N44" s="8"/>
      <c r="O44" s="8"/>
      <c r="P44" s="8"/>
      <c r="Q44" s="8"/>
      <c r="R44" s="8"/>
      <c r="S44" s="8"/>
    </row>
    <row r="45" spans="2:21" x14ac:dyDescent="0.2">
      <c r="B45" s="119"/>
      <c r="C45" s="81"/>
      <c r="D45" s="81"/>
      <c r="E45" s="263"/>
      <c r="F45" s="61"/>
      <c r="G45" s="98"/>
      <c r="H45" s="98"/>
      <c r="I45" s="63"/>
      <c r="J45" s="63"/>
      <c r="K45" s="64"/>
      <c r="L45" s="103"/>
      <c r="M45" s="65"/>
      <c r="N45" s="65"/>
      <c r="O45" s="65"/>
      <c r="P45" s="65"/>
      <c r="Q45" s="65"/>
      <c r="R45" s="65"/>
      <c r="S45" s="43"/>
      <c r="T45" s="8"/>
      <c r="U45" s="8"/>
    </row>
    <row r="46" spans="2:21" ht="27.75" x14ac:dyDescent="0.2">
      <c r="B46" s="119"/>
      <c r="C46" s="119"/>
      <c r="D46" s="119"/>
      <c r="E46" s="264" t="s">
        <v>80</v>
      </c>
      <c r="F46" s="61"/>
      <c r="G46" s="67" t="s">
        <v>210</v>
      </c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65"/>
      <c r="S46" s="43"/>
      <c r="T46" s="8"/>
      <c r="U46" s="8"/>
    </row>
    <row r="47" spans="2:21" x14ac:dyDescent="0.2">
      <c r="B47" s="119"/>
      <c r="C47" s="119"/>
      <c r="D47" s="119"/>
      <c r="E47" s="263"/>
      <c r="F47" s="66"/>
      <c r="G47" s="98"/>
      <c r="H47" s="98"/>
      <c r="I47" s="68"/>
      <c r="J47" s="68"/>
      <c r="K47" s="69"/>
      <c r="L47" s="104"/>
      <c r="M47" s="70"/>
      <c r="N47" s="70"/>
      <c r="O47" s="70"/>
      <c r="P47" s="70"/>
      <c r="Q47" s="70"/>
      <c r="R47" s="65"/>
      <c r="S47" s="43"/>
      <c r="T47" s="8"/>
      <c r="U47" s="8"/>
    </row>
    <row r="48" spans="2:21" x14ac:dyDescent="0.2">
      <c r="B48" s="119"/>
      <c r="C48" s="119"/>
      <c r="D48" s="143"/>
      <c r="E48" s="248"/>
      <c r="F48" s="122"/>
      <c r="G48" s="97"/>
      <c r="H48" s="97"/>
      <c r="I48" s="123"/>
      <c r="J48" s="123"/>
      <c r="K48" s="124"/>
      <c r="L48" s="125"/>
      <c r="M48" s="126"/>
      <c r="N48" s="126"/>
      <c r="O48" s="126"/>
      <c r="P48" s="126"/>
      <c r="Q48" s="144"/>
      <c r="R48" s="65"/>
      <c r="S48" s="43"/>
    </row>
    <row r="49" spans="2:21" x14ac:dyDescent="0.2">
      <c r="B49" s="119"/>
      <c r="C49" s="119"/>
      <c r="D49" s="96"/>
      <c r="E49" s="249" t="s">
        <v>122</v>
      </c>
      <c r="F49" s="238"/>
      <c r="G49" s="238"/>
      <c r="H49" s="238"/>
      <c r="I49" s="238"/>
      <c r="J49" s="238"/>
      <c r="K49" s="238"/>
      <c r="L49" s="108"/>
      <c r="M49" s="239" t="s">
        <v>123</v>
      </c>
      <c r="N49" s="239"/>
      <c r="O49" s="239"/>
      <c r="P49" s="239"/>
      <c r="Q49" s="145"/>
      <c r="R49" s="65"/>
      <c r="S49" s="43"/>
    </row>
    <row r="50" spans="2:21" x14ac:dyDescent="0.2">
      <c r="B50" s="216"/>
      <c r="C50" s="216"/>
      <c r="D50" s="217"/>
      <c r="E50" s="335" t="s">
        <v>119</v>
      </c>
      <c r="F50" s="218"/>
      <c r="G50" s="219" t="s">
        <v>120</v>
      </c>
      <c r="H50" s="219"/>
      <c r="I50" s="218" t="s">
        <v>0</v>
      </c>
      <c r="J50" s="218" t="s">
        <v>90</v>
      </c>
      <c r="K50" s="218" t="s">
        <v>94</v>
      </c>
      <c r="L50" s="220"/>
      <c r="M50" s="218" t="s">
        <v>0</v>
      </c>
      <c r="N50" s="218" t="s">
        <v>90</v>
      </c>
      <c r="O50" s="218" t="s">
        <v>94</v>
      </c>
      <c r="P50" s="218" t="s">
        <v>91</v>
      </c>
      <c r="Q50" s="221"/>
      <c r="R50" s="222"/>
      <c r="S50" s="298"/>
      <c r="T50" s="223"/>
      <c r="U50" s="223"/>
    </row>
    <row r="51" spans="2:21" ht="13.5" thickBot="1" x14ac:dyDescent="0.25">
      <c r="B51" s="119"/>
      <c r="C51" s="119"/>
      <c r="D51" s="96"/>
      <c r="F51" s="41"/>
      <c r="G51" s="99"/>
      <c r="H51" s="99"/>
      <c r="I51" s="40"/>
      <c r="J51" s="40"/>
      <c r="K51" s="42"/>
      <c r="L51" s="105"/>
      <c r="M51" s="43"/>
      <c r="N51" s="43"/>
      <c r="O51" s="43"/>
      <c r="P51" s="43"/>
      <c r="Q51" s="145"/>
      <c r="R51" s="65"/>
      <c r="S51" s="43"/>
      <c r="T51" s="8"/>
    </row>
    <row r="52" spans="2:21" ht="16.899999999999999" customHeight="1" thickTop="1" thickBot="1" x14ac:dyDescent="0.25">
      <c r="B52" s="165"/>
      <c r="C52" s="198" t="s">
        <v>53</v>
      </c>
      <c r="D52" s="230"/>
      <c r="E52" s="251" t="str">
        <f>_xlfn.CONCAT($E$14,"-",C52)</f>
        <v>A1-03</v>
      </c>
      <c r="F52" s="75"/>
      <c r="G52" s="200" t="s">
        <v>161</v>
      </c>
      <c r="H52" s="200"/>
      <c r="I52" s="328">
        <v>1</v>
      </c>
      <c r="J52" s="21">
        <v>43</v>
      </c>
      <c r="K52" s="21">
        <f>I52*J52</f>
        <v>43</v>
      </c>
      <c r="L52" s="201"/>
      <c r="M52" s="188"/>
      <c r="N52" s="166"/>
      <c r="O52" s="33">
        <f>M52*N52</f>
        <v>0</v>
      </c>
      <c r="P52" s="189"/>
      <c r="Q52" s="162"/>
      <c r="R52" s="70"/>
      <c r="S52" s="296"/>
      <c r="T52" s="74"/>
      <c r="U52" s="161"/>
    </row>
    <row r="53" spans="2:21" ht="16.899999999999999" customHeight="1" thickTop="1" thickBot="1" x14ac:dyDescent="0.25">
      <c r="B53" s="119"/>
      <c r="C53" s="121"/>
      <c r="D53" s="147"/>
      <c r="E53" s="247"/>
      <c r="G53" s="483" t="s">
        <v>150</v>
      </c>
      <c r="H53" s="483"/>
      <c r="I53" s="328"/>
      <c r="J53" s="21"/>
      <c r="K53" s="329"/>
      <c r="P53" s="140"/>
      <c r="Q53" s="145"/>
      <c r="R53" s="65"/>
      <c r="S53" s="43"/>
    </row>
    <row r="54" spans="2:21" ht="16.899999999999999" customHeight="1" thickTop="1" thickBot="1" x14ac:dyDescent="0.25">
      <c r="B54" s="100"/>
      <c r="C54" s="120" t="s">
        <v>54</v>
      </c>
      <c r="D54" s="146"/>
      <c r="E54" s="251" t="str">
        <f>_xlfn.CONCAT($E$14,"-",C54)</f>
        <v>A1-04</v>
      </c>
      <c r="F54" s="50"/>
      <c r="G54" s="86" t="s">
        <v>136</v>
      </c>
      <c r="H54" s="86"/>
      <c r="I54" s="328">
        <v>1</v>
      </c>
      <c r="J54" s="21">
        <v>23</v>
      </c>
      <c r="K54" s="21">
        <f>I54*J54</f>
        <v>23</v>
      </c>
      <c r="L54" s="106"/>
      <c r="M54" s="188"/>
      <c r="N54" s="166"/>
      <c r="O54" s="33">
        <f>M54*N54</f>
        <v>0</v>
      </c>
      <c r="P54" s="189"/>
      <c r="Q54" s="145"/>
      <c r="R54" s="128"/>
      <c r="S54" s="299"/>
      <c r="T54" s="12"/>
      <c r="U54" s="8"/>
    </row>
    <row r="55" spans="2:21" ht="16.899999999999999" customHeight="1" thickTop="1" thickBot="1" x14ac:dyDescent="0.25">
      <c r="B55" s="119"/>
      <c r="C55" s="121"/>
      <c r="D55" s="147"/>
      <c r="E55" s="247"/>
      <c r="G55" s="483" t="s">
        <v>151</v>
      </c>
      <c r="H55" s="483"/>
      <c r="I55" s="328"/>
      <c r="J55" s="21"/>
      <c r="K55" s="329"/>
      <c r="Q55" s="145"/>
      <c r="R55" s="65"/>
      <c r="S55" s="43"/>
    </row>
    <row r="56" spans="2:21" ht="16.899999999999999" customHeight="1" thickTop="1" thickBot="1" x14ac:dyDescent="0.25">
      <c r="B56" s="100"/>
      <c r="C56" s="120" t="s">
        <v>55</v>
      </c>
      <c r="D56" s="146"/>
      <c r="E56" s="251" t="str">
        <f>_xlfn.CONCAT($E$14,"-",C56)</f>
        <v>A1-05</v>
      </c>
      <c r="F56" s="50"/>
      <c r="G56" s="86" t="s">
        <v>166</v>
      </c>
      <c r="H56" s="86"/>
      <c r="I56" s="328">
        <v>1</v>
      </c>
      <c r="J56" s="21">
        <v>10</v>
      </c>
      <c r="K56" s="21">
        <f>I56*J56</f>
        <v>10</v>
      </c>
      <c r="L56" s="106"/>
      <c r="M56" s="188"/>
      <c r="N56" s="166"/>
      <c r="O56" s="33">
        <f>M56*N56</f>
        <v>0</v>
      </c>
      <c r="P56" s="189"/>
      <c r="Q56" s="145"/>
      <c r="R56" s="128"/>
      <c r="S56" s="299"/>
      <c r="T56" s="12"/>
      <c r="U56" s="8"/>
    </row>
    <row r="57" spans="2:21" ht="27" customHeight="1" thickTop="1" thickBot="1" x14ac:dyDescent="0.25">
      <c r="B57" s="119"/>
      <c r="C57" s="121"/>
      <c r="D57" s="147"/>
      <c r="E57" s="247"/>
      <c r="G57" s="483" t="s">
        <v>159</v>
      </c>
      <c r="H57" s="483"/>
      <c r="I57" s="328"/>
      <c r="J57" s="21"/>
      <c r="K57" s="329"/>
      <c r="Q57" s="145"/>
      <c r="R57" s="65"/>
      <c r="S57" s="43"/>
    </row>
    <row r="58" spans="2:21" ht="16.899999999999999" customHeight="1" thickTop="1" thickBot="1" x14ac:dyDescent="0.25">
      <c r="B58" s="100"/>
      <c r="C58" s="120" t="s">
        <v>56</v>
      </c>
      <c r="D58" s="146"/>
      <c r="E58" s="251" t="str">
        <f>_xlfn.CONCAT($E$14,"-",C58)</f>
        <v>A1-06</v>
      </c>
      <c r="F58" s="50"/>
      <c r="G58" s="86" t="s">
        <v>152</v>
      </c>
      <c r="H58" s="86"/>
      <c r="I58" s="328">
        <v>1</v>
      </c>
      <c r="J58" s="21">
        <v>20</v>
      </c>
      <c r="K58" s="21">
        <f t="shared" ref="K58" si="4">I58*J58</f>
        <v>20</v>
      </c>
      <c r="L58" s="106"/>
      <c r="M58" s="188"/>
      <c r="N58" s="166"/>
      <c r="O58" s="33">
        <f>M58*N58</f>
        <v>0</v>
      </c>
      <c r="P58" s="189"/>
      <c r="Q58" s="145"/>
      <c r="R58" s="128"/>
      <c r="S58" s="299"/>
      <c r="T58" s="12"/>
      <c r="U58" s="8"/>
    </row>
    <row r="59" spans="2:21" ht="16.899999999999999" customHeight="1" thickTop="1" thickBot="1" x14ac:dyDescent="0.25">
      <c r="B59" s="119"/>
      <c r="C59" s="121"/>
      <c r="D59" s="147"/>
      <c r="E59" s="247"/>
      <c r="G59" s="483" t="s">
        <v>185</v>
      </c>
      <c r="H59" s="483"/>
      <c r="I59" s="328"/>
      <c r="J59" s="21"/>
      <c r="K59" s="329"/>
      <c r="Q59" s="145"/>
      <c r="R59" s="65"/>
      <c r="S59" s="43"/>
    </row>
    <row r="60" spans="2:21" ht="16.899999999999999" customHeight="1" thickTop="1" thickBot="1" x14ac:dyDescent="0.25">
      <c r="B60" s="100"/>
      <c r="C60" s="120" t="s">
        <v>57</v>
      </c>
      <c r="D60" s="146"/>
      <c r="E60" s="251" t="str">
        <f>_xlfn.CONCAT($E$14,"-",C60)</f>
        <v>A1-07</v>
      </c>
      <c r="F60" s="50"/>
      <c r="G60" s="86" t="s">
        <v>165</v>
      </c>
      <c r="H60" s="86"/>
      <c r="I60" s="328">
        <v>1</v>
      </c>
      <c r="J60" s="21">
        <v>6</v>
      </c>
      <c r="K60" s="21">
        <f t="shared" ref="K60" si="5">I60*J60</f>
        <v>6</v>
      </c>
      <c r="L60" s="106"/>
      <c r="M60" s="188"/>
      <c r="N60" s="166"/>
      <c r="O60" s="33">
        <f>M60*N60</f>
        <v>0</v>
      </c>
      <c r="P60" s="189"/>
      <c r="Q60" s="145"/>
      <c r="R60" s="128"/>
      <c r="S60" s="299"/>
      <c r="T60" s="12"/>
      <c r="U60" s="8"/>
    </row>
    <row r="61" spans="2:21" ht="16.899999999999999" customHeight="1" thickTop="1" thickBot="1" x14ac:dyDescent="0.25">
      <c r="B61" s="100"/>
      <c r="C61" s="120"/>
      <c r="D61" s="146"/>
      <c r="E61"/>
      <c r="I61" s="326"/>
      <c r="J61" s="329"/>
      <c r="K61" s="329"/>
      <c r="Q61" s="145"/>
      <c r="R61" s="128"/>
      <c r="S61" s="299"/>
      <c r="T61" s="12"/>
      <c r="U61" s="8"/>
    </row>
    <row r="62" spans="2:21" ht="16.899999999999999" customHeight="1" thickTop="1" thickBot="1" x14ac:dyDescent="0.25">
      <c r="B62" s="100"/>
      <c r="C62" s="120" t="s">
        <v>58</v>
      </c>
      <c r="D62" s="146"/>
      <c r="E62" s="251" t="str">
        <f>_xlfn.CONCAT($E$14,"-",C62)</f>
        <v>A1-08</v>
      </c>
      <c r="F62" s="50"/>
      <c r="G62" s="86" t="s">
        <v>137</v>
      </c>
      <c r="H62" s="86"/>
      <c r="I62" s="328">
        <v>3</v>
      </c>
      <c r="J62" s="21">
        <v>32</v>
      </c>
      <c r="K62" s="21">
        <f t="shared" ref="K62" si="6">I62*J62</f>
        <v>96</v>
      </c>
      <c r="L62" s="106"/>
      <c r="M62" s="188">
        <v>3</v>
      </c>
      <c r="N62" s="166">
        <v>32.18</v>
      </c>
      <c r="O62" s="33">
        <f>M62*N62</f>
        <v>96.539999999999992</v>
      </c>
      <c r="P62" s="189"/>
      <c r="Q62" s="145"/>
      <c r="R62" s="128"/>
      <c r="S62" s="299"/>
      <c r="T62" s="12"/>
      <c r="U62" s="8"/>
    </row>
    <row r="63" spans="2:21" ht="45.75" customHeight="1" thickTop="1" thickBot="1" x14ac:dyDescent="0.25">
      <c r="B63" s="119"/>
      <c r="C63" s="121"/>
      <c r="D63" s="147"/>
      <c r="E63" s="247"/>
      <c r="G63" s="484" t="s">
        <v>162</v>
      </c>
      <c r="H63" s="484"/>
      <c r="I63" s="328"/>
      <c r="J63" s="21"/>
      <c r="K63" s="329"/>
      <c r="Q63" s="145"/>
      <c r="R63" s="65"/>
      <c r="S63" s="43"/>
    </row>
    <row r="64" spans="2:21" ht="16.899999999999999" customHeight="1" thickTop="1" thickBot="1" x14ac:dyDescent="0.25">
      <c r="B64" s="100"/>
      <c r="C64" s="120" t="s">
        <v>59</v>
      </c>
      <c r="D64" s="146"/>
      <c r="E64" s="251" t="str">
        <f>_xlfn.CONCAT($E$14,"-",C64)</f>
        <v>A1-09</v>
      </c>
      <c r="F64" s="50"/>
      <c r="G64" s="86" t="s">
        <v>138</v>
      </c>
      <c r="H64" s="86"/>
      <c r="I64" s="328">
        <v>1</v>
      </c>
      <c r="J64" s="21">
        <v>52</v>
      </c>
      <c r="K64" s="21">
        <f t="shared" ref="K64" si="7">I64*J64</f>
        <v>52</v>
      </c>
      <c r="L64" s="106"/>
      <c r="M64" s="188"/>
      <c r="N64" s="166"/>
      <c r="O64" s="33">
        <f>M64*N64</f>
        <v>0</v>
      </c>
      <c r="P64" s="189"/>
      <c r="Q64" s="145"/>
      <c r="R64" s="128"/>
      <c r="S64" s="299"/>
      <c r="T64" s="12"/>
      <c r="U64" s="8"/>
    </row>
    <row r="65" spans="2:21" ht="27" customHeight="1" thickTop="1" thickBot="1" x14ac:dyDescent="0.25">
      <c r="B65" s="100"/>
      <c r="C65" s="120"/>
      <c r="D65" s="146"/>
      <c r="E65" s="251"/>
      <c r="F65" s="50"/>
      <c r="G65" s="484" t="s">
        <v>153</v>
      </c>
      <c r="H65" s="484"/>
      <c r="I65" s="328"/>
      <c r="J65" s="21"/>
      <c r="K65" s="21"/>
      <c r="L65" s="106"/>
      <c r="Q65" s="145"/>
      <c r="R65" s="128"/>
      <c r="S65" s="299"/>
      <c r="T65" s="12"/>
      <c r="U65" s="8"/>
    </row>
    <row r="66" spans="2:21" ht="16.899999999999999" customHeight="1" thickTop="1" thickBot="1" x14ac:dyDescent="0.25">
      <c r="B66" s="100"/>
      <c r="C66" s="120" t="s">
        <v>60</v>
      </c>
      <c r="D66" s="146"/>
      <c r="E66" s="251" t="str">
        <f>_xlfn.CONCAT($E$14,"-",C66)</f>
        <v>A1-10</v>
      </c>
      <c r="F66" s="50"/>
      <c r="G66" s="86" t="s">
        <v>139</v>
      </c>
      <c r="H66" s="86"/>
      <c r="I66" s="328">
        <v>1</v>
      </c>
      <c r="J66" s="21">
        <v>40</v>
      </c>
      <c r="K66" s="21">
        <f>I66*J66</f>
        <v>40</v>
      </c>
      <c r="L66" s="106"/>
      <c r="M66" s="188"/>
      <c r="N66" s="166"/>
      <c r="O66" s="33">
        <f>M66*N66</f>
        <v>0</v>
      </c>
      <c r="P66" s="189"/>
      <c r="Q66" s="145"/>
      <c r="R66" s="128"/>
      <c r="S66" s="299"/>
      <c r="T66" s="12"/>
      <c r="U66" s="8"/>
    </row>
    <row r="67" spans="2:21" ht="16.899999999999999" customHeight="1" thickTop="1" thickBot="1" x14ac:dyDescent="0.25">
      <c r="B67" s="100"/>
      <c r="C67" s="120"/>
      <c r="D67" s="146"/>
      <c r="E67"/>
      <c r="I67" s="326"/>
      <c r="J67" s="329"/>
      <c r="K67" s="329"/>
      <c r="Q67" s="145"/>
      <c r="R67" s="128"/>
      <c r="S67" s="299"/>
      <c r="T67" s="12"/>
      <c r="U67" s="8"/>
    </row>
    <row r="68" spans="2:21" ht="16.899999999999999" customHeight="1" thickTop="1" thickBot="1" x14ac:dyDescent="0.25">
      <c r="B68" s="119"/>
      <c r="C68" s="120" t="s">
        <v>61</v>
      </c>
      <c r="D68" s="147"/>
      <c r="E68" s="251" t="str">
        <f>_xlfn.CONCAT($E$14,"-",C68)</f>
        <v>A1-11</v>
      </c>
      <c r="G68" s="86" t="s">
        <v>146</v>
      </c>
      <c r="H68" s="15"/>
      <c r="I68" s="328">
        <v>1</v>
      </c>
      <c r="J68" s="21">
        <v>4</v>
      </c>
      <c r="K68" s="21">
        <f>I68*J68</f>
        <v>4</v>
      </c>
      <c r="M68" s="188"/>
      <c r="N68" s="166"/>
      <c r="O68" s="33">
        <f>M68*N68</f>
        <v>0</v>
      </c>
      <c r="P68" s="189"/>
      <c r="Q68" s="145"/>
      <c r="R68" s="65"/>
      <c r="S68" s="43"/>
    </row>
    <row r="69" spans="2:21" ht="16.899999999999999" customHeight="1" thickTop="1" x14ac:dyDescent="0.2">
      <c r="B69" s="119"/>
      <c r="C69" s="120"/>
      <c r="D69" s="147"/>
      <c r="E69" s="251"/>
      <c r="G69" s="86"/>
      <c r="H69" s="15"/>
      <c r="I69" s="233"/>
      <c r="J69" s="21"/>
      <c r="K69" s="21"/>
      <c r="Q69" s="145"/>
      <c r="R69" s="65"/>
      <c r="S69" s="43"/>
    </row>
    <row r="70" spans="2:21" ht="3.75" customHeight="1" x14ac:dyDescent="0.2">
      <c r="B70" s="119"/>
      <c r="C70" s="121"/>
      <c r="D70" s="146"/>
      <c r="E70" s="276"/>
      <c r="F70" s="41"/>
      <c r="G70" s="277"/>
      <c r="H70" s="277"/>
      <c r="I70" s="40"/>
      <c r="J70" s="278"/>
      <c r="K70" s="278"/>
      <c r="L70" s="279"/>
      <c r="M70" s="43"/>
      <c r="N70" s="43"/>
      <c r="O70" s="43"/>
      <c r="P70" s="43"/>
      <c r="Q70" s="145"/>
      <c r="R70" s="65"/>
      <c r="S70" s="43"/>
    </row>
    <row r="71" spans="2:21" x14ac:dyDescent="0.2">
      <c r="B71" s="119"/>
      <c r="C71" s="121"/>
      <c r="D71" s="268"/>
      <c r="E71" s="269"/>
      <c r="F71" s="270"/>
      <c r="G71" s="271"/>
      <c r="H71" s="271"/>
      <c r="I71" s="272"/>
      <c r="J71" s="273"/>
      <c r="K71" s="273"/>
      <c r="L71" s="274"/>
      <c r="M71" s="275"/>
      <c r="N71" s="275"/>
      <c r="O71" s="275"/>
      <c r="P71" s="275"/>
      <c r="Q71" s="275"/>
      <c r="R71" s="65"/>
      <c r="S71" s="43"/>
    </row>
    <row r="72" spans="2:21" x14ac:dyDescent="0.2">
      <c r="C72" s="14"/>
      <c r="D72" s="14"/>
      <c r="J72" s="21"/>
    </row>
    <row r="73" spans="2:21" hidden="1" x14ac:dyDescent="0.2">
      <c r="B73" s="129"/>
      <c r="C73" s="121"/>
      <c r="D73" s="121"/>
      <c r="E73" s="267"/>
      <c r="F73" s="129"/>
      <c r="G73" s="129"/>
      <c r="H73" s="129"/>
      <c r="I73" s="129"/>
      <c r="J73" s="79"/>
      <c r="K73" s="129"/>
      <c r="L73" s="129"/>
      <c r="M73" s="129"/>
      <c r="N73" s="129"/>
      <c r="O73" s="129"/>
      <c r="P73" s="129"/>
      <c r="Q73" s="129"/>
      <c r="R73" s="129"/>
    </row>
    <row r="74" spans="2:21" ht="27.75" hidden="1" x14ac:dyDescent="0.2">
      <c r="B74" s="119"/>
      <c r="C74" s="119"/>
      <c r="D74" s="119"/>
      <c r="E74" s="264" t="s">
        <v>80</v>
      </c>
      <c r="F74" s="61"/>
      <c r="G74" s="67" t="s">
        <v>164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65"/>
      <c r="S74" s="43"/>
      <c r="T74" s="8"/>
      <c r="U74" s="8"/>
    </row>
    <row r="75" spans="2:21" hidden="1" x14ac:dyDescent="0.2">
      <c r="B75" s="119"/>
      <c r="C75" s="119"/>
      <c r="D75" s="119"/>
      <c r="E75" s="263"/>
      <c r="F75" s="66"/>
      <c r="G75" s="98"/>
      <c r="H75" s="98"/>
      <c r="I75" s="68"/>
      <c r="J75" s="68"/>
      <c r="K75" s="69"/>
      <c r="L75" s="104"/>
      <c r="M75" s="70"/>
      <c r="N75" s="70"/>
      <c r="O75" s="70"/>
      <c r="P75" s="70"/>
      <c r="Q75" s="70"/>
      <c r="R75" s="65"/>
      <c r="S75" s="43"/>
      <c r="T75" s="8"/>
      <c r="U75" s="8"/>
    </row>
    <row r="76" spans="2:21" hidden="1" x14ac:dyDescent="0.2">
      <c r="B76" s="119"/>
      <c r="C76" s="119"/>
      <c r="D76" s="143"/>
      <c r="E76" s="248"/>
      <c r="F76" s="122"/>
      <c r="G76" s="97"/>
      <c r="H76" s="97"/>
      <c r="I76" s="123"/>
      <c r="J76" s="123"/>
      <c r="K76" s="124"/>
      <c r="L76" s="125"/>
      <c r="M76" s="126"/>
      <c r="N76" s="126"/>
      <c r="O76" s="126"/>
      <c r="P76" s="126"/>
      <c r="Q76" s="144"/>
      <c r="R76" s="65"/>
      <c r="S76" s="43"/>
    </row>
    <row r="77" spans="2:21" hidden="1" x14ac:dyDescent="0.2">
      <c r="B77" s="119"/>
      <c r="C77" s="119"/>
      <c r="D77" s="96"/>
      <c r="E77" s="249" t="s">
        <v>122</v>
      </c>
      <c r="F77" s="238"/>
      <c r="G77" s="238"/>
      <c r="H77" s="238"/>
      <c r="I77" s="238"/>
      <c r="J77" s="238"/>
      <c r="K77" s="238"/>
      <c r="L77" s="108"/>
      <c r="M77" s="239" t="s">
        <v>123</v>
      </c>
      <c r="N77" s="239"/>
      <c r="O77" s="239"/>
      <c r="P77" s="239"/>
      <c r="Q77" s="145"/>
      <c r="R77" s="65"/>
      <c r="S77" s="43"/>
    </row>
    <row r="78" spans="2:21" hidden="1" x14ac:dyDescent="0.2">
      <c r="B78" s="216"/>
      <c r="C78" s="216"/>
      <c r="D78" s="217"/>
      <c r="E78" s="250" t="s">
        <v>119</v>
      </c>
      <c r="F78" s="218"/>
      <c r="G78" s="219" t="s">
        <v>120</v>
      </c>
      <c r="H78" s="219"/>
      <c r="I78" s="218" t="s">
        <v>0</v>
      </c>
      <c r="J78" s="218" t="s">
        <v>90</v>
      </c>
      <c r="K78" s="218" t="s">
        <v>94</v>
      </c>
      <c r="L78" s="220"/>
      <c r="M78" s="218" t="s">
        <v>0</v>
      </c>
      <c r="N78" s="218" t="s">
        <v>90</v>
      </c>
      <c r="O78" s="218" t="s">
        <v>94</v>
      </c>
      <c r="P78" s="218" t="s">
        <v>91</v>
      </c>
      <c r="Q78" s="221"/>
      <c r="R78" s="222"/>
      <c r="S78" s="298"/>
      <c r="T78" s="223"/>
      <c r="U78" s="223"/>
    </row>
    <row r="79" spans="2:21" hidden="1" x14ac:dyDescent="0.2">
      <c r="B79" s="119"/>
      <c r="C79" s="119"/>
      <c r="D79" s="96"/>
      <c r="F79" s="41"/>
      <c r="G79" s="99"/>
      <c r="H79" s="99"/>
      <c r="I79" s="40"/>
      <c r="J79" s="40"/>
      <c r="K79" s="42"/>
      <c r="L79" s="105"/>
      <c r="M79" s="43"/>
      <c r="N79" s="43"/>
      <c r="O79" s="43"/>
      <c r="P79" s="43"/>
      <c r="Q79" s="145"/>
      <c r="R79" s="65"/>
      <c r="S79" s="43"/>
      <c r="T79" s="8"/>
    </row>
    <row r="80" spans="2:21" ht="16.899999999999999" hidden="1" customHeight="1" thickTop="1" thickBot="1" x14ac:dyDescent="0.25">
      <c r="B80" s="165"/>
      <c r="C80" s="198" t="s">
        <v>51</v>
      </c>
      <c r="D80" s="230"/>
      <c r="E80" s="251" t="str">
        <f>_xlfn.CONCAT($E$74,"-",C80)</f>
        <v>A2-01</v>
      </c>
      <c r="F80" s="75"/>
      <c r="G80" s="200" t="s">
        <v>140</v>
      </c>
      <c r="H80" s="200"/>
      <c r="I80" s="325">
        <v>1</v>
      </c>
      <c r="J80" s="323">
        <v>20</v>
      </c>
      <c r="K80" s="323">
        <f>I80*J80</f>
        <v>20</v>
      </c>
      <c r="L80" s="201"/>
      <c r="M80" s="188"/>
      <c r="N80" s="166"/>
      <c r="O80" s="33">
        <f>M80*N80</f>
        <v>0</v>
      </c>
      <c r="P80" s="189"/>
      <c r="Q80" s="162"/>
      <c r="R80" s="70"/>
      <c r="S80" s="296"/>
      <c r="T80" s="74"/>
      <c r="U80" s="74"/>
    </row>
    <row r="81" spans="2:21" ht="16.899999999999999" hidden="1" customHeight="1" thickTop="1" thickBot="1" x14ac:dyDescent="0.25">
      <c r="B81" s="165"/>
      <c r="C81" s="198"/>
      <c r="D81" s="230"/>
      <c r="E81"/>
      <c r="G81" s="484" t="s">
        <v>183</v>
      </c>
      <c r="H81" s="484"/>
      <c r="I81" s="326"/>
      <c r="J81" s="324"/>
      <c r="K81" s="324"/>
      <c r="Q81" s="162"/>
      <c r="R81" s="70"/>
      <c r="S81" s="296"/>
      <c r="T81" s="74"/>
      <c r="U81" s="74"/>
    </row>
    <row r="82" spans="2:21" ht="16.899999999999999" hidden="1" customHeight="1" thickTop="1" thickBot="1" x14ac:dyDescent="0.25">
      <c r="B82" s="165"/>
      <c r="C82" s="198" t="s">
        <v>52</v>
      </c>
      <c r="D82" s="230"/>
      <c r="E82" s="251" t="str">
        <f>_xlfn.CONCAT($E$74,"-",C82)</f>
        <v>A2-02</v>
      </c>
      <c r="F82" s="75"/>
      <c r="G82" s="200" t="s">
        <v>141</v>
      </c>
      <c r="H82" s="200"/>
      <c r="I82" s="325">
        <v>2</v>
      </c>
      <c r="J82" s="323">
        <v>20</v>
      </c>
      <c r="K82" s="323">
        <f>I82*J82</f>
        <v>40</v>
      </c>
      <c r="L82" s="201"/>
      <c r="M82" s="188"/>
      <c r="N82" s="166"/>
      <c r="O82" s="33">
        <f>M82*N82</f>
        <v>0</v>
      </c>
      <c r="P82" s="189"/>
      <c r="Q82" s="162"/>
      <c r="R82" s="70"/>
      <c r="S82" s="296"/>
      <c r="T82" s="74"/>
      <c r="U82" s="74"/>
    </row>
    <row r="83" spans="2:21" ht="16.899999999999999" hidden="1" customHeight="1" thickTop="1" thickBot="1" x14ac:dyDescent="0.25">
      <c r="B83" s="165"/>
      <c r="C83" s="198"/>
      <c r="D83" s="230"/>
      <c r="E83"/>
      <c r="G83" s="484" t="s">
        <v>183</v>
      </c>
      <c r="H83" s="484"/>
      <c r="I83" s="326"/>
      <c r="J83" s="324"/>
      <c r="K83" s="324"/>
      <c r="Q83" s="162"/>
      <c r="R83" s="70"/>
      <c r="S83" s="296"/>
      <c r="T83" s="74"/>
      <c r="U83" s="74"/>
    </row>
    <row r="84" spans="2:21" ht="16.899999999999999" hidden="1" customHeight="1" thickTop="1" thickBot="1" x14ac:dyDescent="0.25">
      <c r="B84" s="165"/>
      <c r="C84" s="198" t="s">
        <v>53</v>
      </c>
      <c r="D84" s="230"/>
      <c r="E84" s="251" t="str">
        <f>_xlfn.CONCAT($E$74,"-",C84)</f>
        <v>A2-03</v>
      </c>
      <c r="F84" s="75"/>
      <c r="G84" s="200" t="s">
        <v>182</v>
      </c>
      <c r="H84" s="200"/>
      <c r="I84" s="325">
        <v>1</v>
      </c>
      <c r="J84" s="323">
        <v>35</v>
      </c>
      <c r="K84" s="323">
        <f>I84*J84</f>
        <v>35</v>
      </c>
      <c r="L84" s="201"/>
      <c r="M84" s="188"/>
      <c r="N84" s="166"/>
      <c r="O84" s="33">
        <f>M84*N84</f>
        <v>0</v>
      </c>
      <c r="P84" s="189"/>
      <c r="Q84" s="162"/>
      <c r="R84" s="70"/>
      <c r="S84" s="296"/>
      <c r="T84" s="74"/>
      <c r="U84" s="74"/>
    </row>
    <row r="85" spans="2:21" ht="16.899999999999999" hidden="1" customHeight="1" thickTop="1" thickBot="1" x14ac:dyDescent="0.25">
      <c r="B85" s="165"/>
      <c r="C85" s="198"/>
      <c r="D85" s="230"/>
      <c r="E85"/>
      <c r="G85" s="484" t="s">
        <v>183</v>
      </c>
      <c r="H85" s="484"/>
      <c r="I85" s="326"/>
      <c r="J85" s="324"/>
      <c r="K85" s="324"/>
      <c r="Q85" s="162"/>
      <c r="R85" s="70"/>
      <c r="S85" s="296"/>
      <c r="T85" s="74"/>
      <c r="U85" s="74"/>
    </row>
    <row r="86" spans="2:21" ht="16.899999999999999" hidden="1" customHeight="1" thickTop="1" thickBot="1" x14ac:dyDescent="0.25">
      <c r="B86" s="165"/>
      <c r="C86" s="198" t="s">
        <v>54</v>
      </c>
      <c r="D86" s="230"/>
      <c r="E86" s="251" t="str">
        <f>_xlfn.CONCAT($E$74,"-",C86)</f>
        <v>A2-04</v>
      </c>
      <c r="F86" s="75"/>
      <c r="G86" s="200" t="s">
        <v>142</v>
      </c>
      <c r="H86" s="200"/>
      <c r="I86" s="325">
        <v>1</v>
      </c>
      <c r="J86" s="323">
        <v>25</v>
      </c>
      <c r="K86" s="323">
        <f>I86*J86</f>
        <v>25</v>
      </c>
      <c r="L86" s="201"/>
      <c r="M86" s="188"/>
      <c r="N86" s="166"/>
      <c r="O86" s="33">
        <f>M86*N86</f>
        <v>0</v>
      </c>
      <c r="P86" s="189"/>
      <c r="Q86" s="162"/>
      <c r="R86" s="70"/>
      <c r="S86" s="296"/>
      <c r="T86" s="74"/>
      <c r="U86" s="74"/>
    </row>
    <row r="87" spans="2:21" ht="16.899999999999999" hidden="1" customHeight="1" thickTop="1" thickBot="1" x14ac:dyDescent="0.25">
      <c r="B87" s="165"/>
      <c r="C87" s="198"/>
      <c r="D87" s="230"/>
      <c r="E87"/>
      <c r="G87" s="484" t="s">
        <v>183</v>
      </c>
      <c r="H87" s="484"/>
      <c r="I87" s="326"/>
      <c r="J87" s="324"/>
      <c r="K87" s="324"/>
      <c r="Q87" s="162"/>
      <c r="R87" s="70"/>
      <c r="S87" s="296"/>
      <c r="T87" s="74"/>
      <c r="U87" s="74"/>
    </row>
    <row r="88" spans="2:21" ht="16.899999999999999" hidden="1" customHeight="1" thickTop="1" thickBot="1" x14ac:dyDescent="0.25">
      <c r="B88" s="100"/>
      <c r="C88" s="120" t="s">
        <v>55</v>
      </c>
      <c r="D88" s="146"/>
      <c r="E88" s="252" t="str">
        <f>_xlfn.CONCAT($E$74,"-",C88)</f>
        <v>A2-05</v>
      </c>
      <c r="F88" s="50"/>
      <c r="G88" s="200" t="s">
        <v>143</v>
      </c>
      <c r="H88" s="86"/>
      <c r="I88" s="325">
        <v>1</v>
      </c>
      <c r="J88" s="323">
        <v>105</v>
      </c>
      <c r="K88" s="323">
        <f t="shared" ref="K88" si="8">I88*J88</f>
        <v>105</v>
      </c>
      <c r="L88" s="106"/>
      <c r="M88" s="188"/>
      <c r="N88" s="166"/>
      <c r="O88" s="33">
        <f>M88*N88</f>
        <v>0</v>
      </c>
      <c r="P88" s="189"/>
      <c r="Q88" s="145"/>
      <c r="R88" s="128"/>
      <c r="S88" s="299"/>
      <c r="T88" s="12"/>
      <c r="U88" s="8"/>
    </row>
    <row r="89" spans="2:21" ht="24.6" hidden="1" customHeight="1" thickTop="1" thickBot="1" x14ac:dyDescent="0.25">
      <c r="B89" s="100"/>
      <c r="C89" s="120"/>
      <c r="D89" s="146"/>
      <c r="E89" s="252"/>
      <c r="F89" s="50"/>
      <c r="G89" s="484" t="s">
        <v>149</v>
      </c>
      <c r="H89" s="484"/>
      <c r="I89" s="325"/>
      <c r="J89" s="323"/>
      <c r="K89" s="323"/>
      <c r="L89" s="106"/>
      <c r="Q89" s="145"/>
      <c r="R89" s="128"/>
      <c r="S89" s="299"/>
      <c r="T89" s="12"/>
      <c r="U89" s="8"/>
    </row>
    <row r="90" spans="2:21" ht="16.899999999999999" hidden="1" customHeight="1" thickTop="1" thickBot="1" x14ac:dyDescent="0.25">
      <c r="B90" s="100"/>
      <c r="C90" s="120" t="s">
        <v>56</v>
      </c>
      <c r="D90" s="146"/>
      <c r="E90" s="252" t="str">
        <f>_xlfn.CONCAT($E$74,"-",C90)</f>
        <v>A2-06</v>
      </c>
      <c r="F90" s="50"/>
      <c r="G90" s="200" t="s">
        <v>12</v>
      </c>
      <c r="H90" s="200"/>
      <c r="I90" s="325">
        <v>1</v>
      </c>
      <c r="J90" s="323">
        <v>6</v>
      </c>
      <c r="K90" s="323">
        <f t="shared" ref="K90" si="9">I90*J90</f>
        <v>6</v>
      </c>
      <c r="L90" s="106"/>
      <c r="M90" s="188"/>
      <c r="N90" s="166"/>
      <c r="O90" s="33">
        <f>M90*N90</f>
        <v>0</v>
      </c>
      <c r="P90" s="189"/>
      <c r="Q90" s="145"/>
      <c r="R90" s="128"/>
      <c r="S90" s="299"/>
      <c r="T90" s="12"/>
      <c r="U90" s="8"/>
    </row>
    <row r="91" spans="2:21" ht="16.899999999999999" hidden="1" customHeight="1" thickTop="1" thickBot="1" x14ac:dyDescent="0.25">
      <c r="B91" s="100"/>
      <c r="C91" s="120"/>
      <c r="D91" s="146"/>
      <c r="E91" s="252"/>
      <c r="F91" s="50"/>
      <c r="G91" s="484" t="s">
        <v>184</v>
      </c>
      <c r="H91" s="484"/>
      <c r="I91" s="325" t="s">
        <v>129</v>
      </c>
      <c r="J91" s="323"/>
      <c r="K91" s="323"/>
      <c r="L91" s="106"/>
      <c r="Q91" s="145"/>
      <c r="R91" s="128"/>
      <c r="S91" s="299"/>
      <c r="T91" s="12"/>
      <c r="U91" s="8"/>
    </row>
    <row r="92" spans="2:21" ht="16.899999999999999" hidden="1" customHeight="1" thickTop="1" thickBot="1" x14ac:dyDescent="0.25">
      <c r="B92" s="100"/>
      <c r="C92" s="120" t="s">
        <v>57</v>
      </c>
      <c r="D92" s="146"/>
      <c r="E92" s="252" t="str">
        <f>_xlfn.CONCAT($E$74,"-",C92)</f>
        <v>A2-07</v>
      </c>
      <c r="F92" s="50"/>
      <c r="G92" s="200" t="s">
        <v>144</v>
      </c>
      <c r="H92" s="200"/>
      <c r="I92" s="325">
        <v>1</v>
      </c>
      <c r="J92" s="323">
        <v>3.5</v>
      </c>
      <c r="K92" s="323">
        <f t="shared" ref="K92" si="10">I92*J92</f>
        <v>3.5</v>
      </c>
      <c r="L92" s="106"/>
      <c r="M92" s="188"/>
      <c r="N92" s="166"/>
      <c r="O92" s="33">
        <f>M92*N92</f>
        <v>0</v>
      </c>
      <c r="P92" s="189"/>
      <c r="Q92" s="145"/>
      <c r="R92" s="128"/>
      <c r="S92" s="299"/>
      <c r="T92" s="12"/>
      <c r="U92" s="8"/>
    </row>
    <row r="93" spans="2:21" ht="16.899999999999999" hidden="1" customHeight="1" thickTop="1" thickBot="1" x14ac:dyDescent="0.25">
      <c r="B93" s="119"/>
      <c r="C93" s="121"/>
      <c r="D93" s="147"/>
      <c r="E93" s="247"/>
      <c r="G93" s="484" t="s">
        <v>147</v>
      </c>
      <c r="H93" s="484"/>
      <c r="I93" s="325"/>
      <c r="J93" s="323"/>
      <c r="K93" s="323" t="s">
        <v>129</v>
      </c>
      <c r="Q93" s="145"/>
      <c r="R93" s="65"/>
      <c r="S93" s="43"/>
    </row>
    <row r="94" spans="2:21" ht="16.899999999999999" hidden="1" customHeight="1" thickTop="1" thickBot="1" x14ac:dyDescent="0.25">
      <c r="B94" s="100"/>
      <c r="C94" s="120" t="s">
        <v>58</v>
      </c>
      <c r="D94" s="146"/>
      <c r="E94" s="252" t="str">
        <f>_xlfn.CONCAT($E$74,"-",C94)</f>
        <v>A2-08</v>
      </c>
      <c r="F94" s="50"/>
      <c r="G94" s="200" t="s">
        <v>145</v>
      </c>
      <c r="H94" s="200"/>
      <c r="I94" s="325">
        <v>3</v>
      </c>
      <c r="J94" s="323">
        <v>8</v>
      </c>
      <c r="K94" s="323">
        <f t="shared" ref="K94" si="11">I94*J94</f>
        <v>24</v>
      </c>
      <c r="L94" s="106"/>
      <c r="M94" s="188"/>
      <c r="N94" s="166"/>
      <c r="O94" s="33">
        <f>M94*N94</f>
        <v>0</v>
      </c>
      <c r="P94" s="189"/>
      <c r="Q94" s="145"/>
      <c r="R94" s="128"/>
      <c r="S94" s="299"/>
      <c r="T94" s="12"/>
      <c r="U94" s="8"/>
    </row>
    <row r="95" spans="2:21" ht="16.899999999999999" hidden="1" customHeight="1" thickTop="1" thickBot="1" x14ac:dyDescent="0.25">
      <c r="B95" s="119"/>
      <c r="C95" s="120"/>
      <c r="D95" s="147"/>
      <c r="E95" s="247"/>
      <c r="G95" s="484" t="s">
        <v>148</v>
      </c>
      <c r="H95" s="484"/>
      <c r="I95" s="325"/>
      <c r="J95" s="323"/>
      <c r="K95" s="323"/>
      <c r="P95" s="140"/>
      <c r="Q95" s="145"/>
      <c r="R95" s="65"/>
      <c r="S95" s="43"/>
    </row>
    <row r="96" spans="2:21" ht="16.899999999999999" hidden="1" customHeight="1" thickTop="1" thickBot="1" x14ac:dyDescent="0.25">
      <c r="B96" s="100"/>
      <c r="C96" s="120" t="s">
        <v>59</v>
      </c>
      <c r="D96" s="146"/>
      <c r="E96" s="252" t="str">
        <f>_xlfn.CONCAT($E$74,"-",C96)</f>
        <v>A2-09</v>
      </c>
      <c r="F96" s="50"/>
      <c r="G96" s="200" t="s">
        <v>39</v>
      </c>
      <c r="H96" s="200"/>
      <c r="I96" s="325">
        <v>1</v>
      </c>
      <c r="J96" s="323">
        <v>4</v>
      </c>
      <c r="K96" s="323">
        <f>I96*J96</f>
        <v>4</v>
      </c>
      <c r="L96" s="106"/>
      <c r="M96" s="188"/>
      <c r="N96" s="166"/>
      <c r="O96" s="33">
        <f>M96*N96</f>
        <v>0</v>
      </c>
      <c r="P96" s="189"/>
      <c r="Q96" s="145"/>
      <c r="R96" s="128"/>
      <c r="S96" s="299"/>
      <c r="T96" s="12"/>
      <c r="U96" s="8"/>
    </row>
    <row r="97" spans="2:21" ht="21.6" hidden="1" customHeight="1" thickTop="1" thickBot="1" x14ac:dyDescent="0.25">
      <c r="B97" s="100"/>
      <c r="C97" s="120"/>
      <c r="D97" s="146"/>
      <c r="E97" s="252"/>
      <c r="F97" s="50"/>
      <c r="G97" s="484" t="s">
        <v>155</v>
      </c>
      <c r="H97" s="484"/>
      <c r="I97" s="325"/>
      <c r="J97" s="323"/>
      <c r="K97" s="323"/>
      <c r="L97" s="106"/>
      <c r="P97" s="140"/>
      <c r="Q97" s="145"/>
      <c r="R97" s="128"/>
      <c r="S97" s="299"/>
      <c r="T97" s="12"/>
      <c r="U97" s="8"/>
    </row>
    <row r="98" spans="2:21" ht="16.899999999999999" hidden="1" customHeight="1" thickTop="1" x14ac:dyDescent="0.2">
      <c r="B98" s="100"/>
      <c r="C98" s="120" t="s">
        <v>60</v>
      </c>
      <c r="D98" s="146"/>
      <c r="E98" s="252" t="str">
        <f>_xlfn.CONCAT($E$74,"-",C98)</f>
        <v>A2-10</v>
      </c>
      <c r="F98" s="50"/>
      <c r="G98" s="303" t="s">
        <v>146</v>
      </c>
      <c r="H98" s="200"/>
      <c r="I98" s="327">
        <v>1</v>
      </c>
      <c r="J98" s="323">
        <v>4</v>
      </c>
      <c r="K98" s="323">
        <f>I98*J98</f>
        <v>4</v>
      </c>
      <c r="L98" s="106"/>
      <c r="M98" s="290"/>
      <c r="N98" s="291"/>
      <c r="O98" s="292">
        <f>M98*N98</f>
        <v>0</v>
      </c>
      <c r="P98" s="293"/>
      <c r="Q98" s="145"/>
      <c r="R98" s="128"/>
      <c r="S98" s="299"/>
      <c r="T98" s="12"/>
      <c r="U98" s="8"/>
    </row>
    <row r="99" spans="2:21" ht="16.899999999999999" hidden="1" customHeight="1" x14ac:dyDescent="0.2">
      <c r="B99" s="100"/>
      <c r="C99" s="120"/>
      <c r="D99" s="146"/>
      <c r="E99" s="252"/>
      <c r="F99" s="50"/>
      <c r="G99" s="303"/>
      <c r="H99" s="200"/>
      <c r="I99" s="259"/>
      <c r="J99" s="117"/>
      <c r="K99" s="117"/>
      <c r="L99" s="106"/>
      <c r="Q99" s="145"/>
      <c r="R99" s="128"/>
      <c r="S99" s="299"/>
      <c r="T99" s="12"/>
      <c r="U99" s="8"/>
    </row>
    <row r="100" spans="2:21" ht="5.25" hidden="1" customHeight="1" x14ac:dyDescent="0.2">
      <c r="B100" s="100"/>
      <c r="C100" s="120"/>
      <c r="D100" s="295"/>
      <c r="E100" s="280"/>
      <c r="F100" s="281"/>
      <c r="G100" s="282"/>
      <c r="H100" s="282"/>
      <c r="I100" s="283"/>
      <c r="J100" s="284"/>
      <c r="K100" s="284"/>
      <c r="L100" s="285"/>
      <c r="M100" s="286"/>
      <c r="N100" s="287"/>
      <c r="O100" s="288"/>
      <c r="P100" s="294"/>
      <c r="Q100" s="148"/>
      <c r="R100" s="128"/>
      <c r="S100" s="299"/>
      <c r="T100" s="12"/>
      <c r="U100" s="8"/>
    </row>
    <row r="101" spans="2:21" ht="14.45" hidden="1" customHeight="1" x14ac:dyDescent="0.2">
      <c r="B101" s="119"/>
      <c r="C101" s="81"/>
      <c r="D101" s="81"/>
      <c r="E101" s="263"/>
      <c r="F101" s="61"/>
      <c r="G101" s="98"/>
      <c r="H101" s="98"/>
      <c r="I101" s="63"/>
      <c r="J101" s="63"/>
      <c r="K101" s="64"/>
      <c r="L101" s="103"/>
      <c r="M101" s="65"/>
      <c r="N101" s="65"/>
      <c r="O101" s="65"/>
      <c r="P101" s="65"/>
      <c r="Q101" s="65"/>
      <c r="R101" s="65"/>
      <c r="S101" s="43"/>
      <c r="T101" s="8"/>
      <c r="U101" s="8"/>
    </row>
    <row r="102" spans="2:21" x14ac:dyDescent="0.2">
      <c r="C102" s="14"/>
      <c r="D102" s="14"/>
    </row>
    <row r="103" spans="2:21" x14ac:dyDescent="0.2">
      <c r="B103" s="129"/>
      <c r="C103" s="121"/>
      <c r="D103" s="121"/>
      <c r="E103" s="267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2:21" ht="27.75" x14ac:dyDescent="0.2">
      <c r="B104" s="150"/>
      <c r="C104" s="151"/>
      <c r="D104" s="151"/>
      <c r="E104" s="265" t="s">
        <v>81</v>
      </c>
      <c r="F104" s="153"/>
      <c r="G104" s="67" t="s">
        <v>97</v>
      </c>
      <c r="H104" s="240"/>
      <c r="I104" s="241"/>
      <c r="J104" s="241"/>
      <c r="K104" s="241"/>
      <c r="L104" s="241"/>
      <c r="M104" s="241"/>
      <c r="N104" s="241"/>
      <c r="O104" s="241"/>
      <c r="P104" s="241"/>
      <c r="Q104" s="149"/>
      <c r="R104" s="149"/>
      <c r="S104" s="300"/>
      <c r="T104" s="60"/>
      <c r="U104" s="60"/>
    </row>
    <row r="105" spans="2:21" x14ac:dyDescent="0.2">
      <c r="B105" s="150"/>
      <c r="C105" s="151"/>
      <c r="D105" s="151"/>
      <c r="E105" s="266"/>
      <c r="F105" s="153"/>
      <c r="G105" s="98"/>
      <c r="H105" s="154"/>
      <c r="I105" s="155"/>
      <c r="J105" s="149"/>
      <c r="K105" s="149"/>
      <c r="L105" s="156"/>
      <c r="M105" s="149"/>
      <c r="N105" s="149"/>
      <c r="O105" s="149"/>
      <c r="P105" s="149"/>
      <c r="Q105" s="149"/>
      <c r="R105" s="149"/>
      <c r="S105" s="300"/>
      <c r="T105" s="60"/>
      <c r="U105" s="60"/>
    </row>
    <row r="106" spans="2:21" x14ac:dyDescent="0.2">
      <c r="B106" s="150"/>
      <c r="C106" s="151"/>
      <c r="D106" s="163"/>
      <c r="E106" s="253"/>
      <c r="F106" s="111"/>
      <c r="G106" s="115"/>
      <c r="H106" s="115"/>
      <c r="I106" s="112"/>
      <c r="J106" s="113"/>
      <c r="K106" s="113"/>
      <c r="L106" s="114"/>
      <c r="M106" s="113"/>
      <c r="N106" s="113"/>
      <c r="O106" s="113"/>
      <c r="P106" s="113"/>
      <c r="Q106" s="164"/>
      <c r="R106" s="149"/>
      <c r="S106" s="300"/>
      <c r="T106" s="60"/>
      <c r="U106" s="60"/>
    </row>
    <row r="107" spans="2:21" x14ac:dyDescent="0.2">
      <c r="B107" s="119"/>
      <c r="C107" s="119"/>
      <c r="D107" s="96"/>
      <c r="E107" s="249" t="s">
        <v>122</v>
      </c>
      <c r="F107" s="238"/>
      <c r="G107" s="238"/>
      <c r="H107" s="238"/>
      <c r="I107" s="238"/>
      <c r="J107" s="238"/>
      <c r="K107" s="238"/>
      <c r="L107" s="108"/>
      <c r="M107" s="239" t="s">
        <v>123</v>
      </c>
      <c r="N107" s="239"/>
      <c r="O107" s="239"/>
      <c r="P107" s="239"/>
      <c r="Q107" s="145"/>
      <c r="R107" s="129"/>
    </row>
    <row r="108" spans="2:21" x14ac:dyDescent="0.2">
      <c r="B108" s="209"/>
      <c r="C108" s="209"/>
      <c r="D108" s="210"/>
      <c r="E108" s="254" t="s">
        <v>119</v>
      </c>
      <c r="F108" s="208"/>
      <c r="G108" s="211" t="s">
        <v>120</v>
      </c>
      <c r="H108" s="211"/>
      <c r="I108" s="208" t="s">
        <v>0</v>
      </c>
      <c r="J108" s="208" t="s">
        <v>90</v>
      </c>
      <c r="K108" s="208" t="s">
        <v>94</v>
      </c>
      <c r="L108" s="212"/>
      <c r="M108" s="208" t="s">
        <v>0</v>
      </c>
      <c r="N108" s="208" t="s">
        <v>90</v>
      </c>
      <c r="O108" s="208" t="s">
        <v>94</v>
      </c>
      <c r="P108" s="208" t="s">
        <v>91</v>
      </c>
      <c r="Q108" s="213"/>
      <c r="R108" s="214"/>
      <c r="S108" s="301"/>
      <c r="T108" s="215"/>
      <c r="U108" s="215"/>
    </row>
    <row r="109" spans="2:21" ht="13.5" thickBot="1" x14ac:dyDescent="0.25">
      <c r="B109" s="209"/>
      <c r="C109" s="209"/>
      <c r="D109" s="210"/>
      <c r="E109" s="255"/>
      <c r="F109" s="244"/>
      <c r="G109" s="245"/>
      <c r="H109" s="245"/>
      <c r="I109" s="244"/>
      <c r="J109" s="244"/>
      <c r="K109" s="244"/>
      <c r="L109" s="212"/>
      <c r="M109" s="244"/>
      <c r="N109" s="244"/>
      <c r="O109" s="244"/>
      <c r="P109" s="244"/>
      <c r="Q109" s="213"/>
      <c r="R109" s="214"/>
      <c r="S109" s="301"/>
      <c r="T109" s="215"/>
      <c r="U109" s="215"/>
    </row>
    <row r="110" spans="2:21" ht="16.899999999999999" customHeight="1" thickTop="1" thickBot="1" x14ac:dyDescent="0.25">
      <c r="B110" s="209"/>
      <c r="C110" s="198" t="s">
        <v>51</v>
      </c>
      <c r="D110" s="210"/>
      <c r="E110" s="251" t="str">
        <f>_xlfn.CONCAT($E$104,"-",C110)</f>
        <v>A3-01</v>
      </c>
      <c r="F110" s="244"/>
      <c r="G110" s="200" t="s">
        <v>132</v>
      </c>
      <c r="H110" s="245"/>
      <c r="I110" s="327">
        <v>1</v>
      </c>
      <c r="J110" s="333">
        <v>5</v>
      </c>
      <c r="K110" s="117">
        <f>I110*J110</f>
        <v>5</v>
      </c>
      <c r="L110" s="212"/>
      <c r="M110" s="188"/>
      <c r="N110" s="166"/>
      <c r="O110" s="33">
        <f>M110*N110</f>
        <v>0</v>
      </c>
      <c r="P110" s="202"/>
      <c r="Q110" s="213"/>
      <c r="R110" s="214"/>
      <c r="S110" s="301"/>
      <c r="T110" s="215"/>
      <c r="U110" s="215"/>
    </row>
    <row r="111" spans="2:21" ht="16.899999999999999" customHeight="1" thickTop="1" thickBot="1" x14ac:dyDescent="0.25">
      <c r="B111" s="209"/>
      <c r="C111" s="198"/>
      <c r="D111" s="210"/>
      <c r="E111" s="251"/>
      <c r="F111" s="244"/>
      <c r="G111" s="200"/>
      <c r="H111" s="245"/>
      <c r="I111" s="330"/>
      <c r="J111" s="332"/>
      <c r="K111" s="117"/>
      <c r="L111" s="212"/>
      <c r="Q111" s="213"/>
      <c r="R111" s="214"/>
      <c r="S111" s="301"/>
      <c r="T111" s="215"/>
      <c r="U111" s="215"/>
    </row>
    <row r="112" spans="2:21" ht="16.899999999999999" customHeight="1" thickTop="1" thickBot="1" x14ac:dyDescent="0.25">
      <c r="B112" s="209"/>
      <c r="C112" s="198" t="s">
        <v>52</v>
      </c>
      <c r="D112" s="210"/>
      <c r="E112" s="251" t="str">
        <f>_xlfn.CONCAT($E$104,"-",C112)</f>
        <v>A3-02</v>
      </c>
      <c r="F112" s="244"/>
      <c r="G112" s="200" t="s">
        <v>139</v>
      </c>
      <c r="H112" s="245"/>
      <c r="I112" s="327">
        <v>1</v>
      </c>
      <c r="J112" s="333">
        <v>10</v>
      </c>
      <c r="K112" s="117">
        <f>I112*J112</f>
        <v>10</v>
      </c>
      <c r="L112" s="212"/>
      <c r="M112" s="188"/>
      <c r="N112" s="166"/>
      <c r="O112" s="33">
        <f>M112*N112</f>
        <v>0</v>
      </c>
      <c r="P112" s="202"/>
      <c r="Q112" s="213"/>
      <c r="R112" s="214"/>
      <c r="S112" s="301"/>
      <c r="T112" s="215"/>
      <c r="U112" s="215"/>
    </row>
    <row r="113" spans="2:21" ht="16.899999999999999" customHeight="1" thickTop="1" thickBot="1" x14ac:dyDescent="0.25">
      <c r="B113" s="209"/>
      <c r="C113" s="198"/>
      <c r="D113" s="210"/>
      <c r="E113" s="251"/>
      <c r="F113" s="244"/>
      <c r="G113" s="483" t="s">
        <v>187</v>
      </c>
      <c r="H113" s="483"/>
      <c r="I113" s="330"/>
      <c r="J113" s="332"/>
      <c r="K113" s="332"/>
      <c r="L113" s="212"/>
      <c r="Q113" s="213"/>
      <c r="R113" s="214"/>
      <c r="S113" s="301"/>
      <c r="T113" s="215"/>
      <c r="U113" s="215"/>
    </row>
    <row r="114" spans="2:21" ht="16.899999999999999" customHeight="1" thickTop="1" thickBot="1" x14ac:dyDescent="0.25">
      <c r="B114" s="165"/>
      <c r="C114" s="198" t="s">
        <v>53</v>
      </c>
      <c r="D114" s="199"/>
      <c r="E114" s="251" t="str">
        <f>_xlfn.CONCAT($E$104,"-",C114)</f>
        <v>A3-03</v>
      </c>
      <c r="F114" s="75"/>
      <c r="G114" s="200" t="s">
        <v>211</v>
      </c>
      <c r="H114" s="200"/>
      <c r="I114" s="74"/>
      <c r="J114" s="117"/>
      <c r="K114" s="117">
        <f>(1657.5/0.92)*0.08</f>
        <v>144.13043478260869</v>
      </c>
      <c r="L114" s="201"/>
      <c r="M114" s="188"/>
      <c r="N114" s="166"/>
      <c r="O114" s="33">
        <f>M114*N114</f>
        <v>0</v>
      </c>
      <c r="P114" s="202"/>
      <c r="Q114" s="162"/>
      <c r="R114" s="70"/>
      <c r="S114" s="296"/>
      <c r="T114" s="74"/>
      <c r="U114" s="8"/>
    </row>
    <row r="115" spans="2:21" ht="16.899999999999999" customHeight="1" thickTop="1" thickBot="1" x14ac:dyDescent="0.25">
      <c r="B115" s="151"/>
      <c r="C115" s="151"/>
      <c r="D115" s="152"/>
      <c r="E115" s="256"/>
      <c r="F115" s="26"/>
      <c r="G115" s="483" t="s">
        <v>158</v>
      </c>
      <c r="H115" s="483"/>
      <c r="I115" s="331"/>
      <c r="J115" s="334"/>
      <c r="K115" s="334"/>
      <c r="L115" s="109"/>
      <c r="Q115" s="145"/>
      <c r="R115" s="149"/>
      <c r="S115" s="300"/>
      <c r="T115" s="60"/>
      <c r="U115" s="60"/>
    </row>
    <row r="116" spans="2:21" ht="16.899999999999999" customHeight="1" thickTop="1" thickBot="1" x14ac:dyDescent="0.25">
      <c r="B116" s="165"/>
      <c r="C116" s="198" t="s">
        <v>53</v>
      </c>
      <c r="D116" s="199"/>
      <c r="E116" s="251" t="str">
        <f>_xlfn.CONCAT($E$104,"-",C116)</f>
        <v>A3-03</v>
      </c>
      <c r="F116" s="75"/>
      <c r="G116" s="200" t="s">
        <v>212</v>
      </c>
      <c r="H116" s="200"/>
      <c r="I116" s="74"/>
      <c r="J116" s="117"/>
      <c r="K116" s="117">
        <f>(1657.5/0.92)*0.08</f>
        <v>144.13043478260869</v>
      </c>
      <c r="L116" s="201"/>
      <c r="M116" s="188">
        <v>1</v>
      </c>
      <c r="N116" s="166">
        <f>86.89+8.4+12.88</f>
        <v>108.17</v>
      </c>
      <c r="O116" s="33">
        <f>M116*N116</f>
        <v>108.17</v>
      </c>
      <c r="P116" s="202"/>
      <c r="Q116" s="162"/>
      <c r="R116" s="70"/>
      <c r="S116" s="296"/>
      <c r="T116" s="74"/>
      <c r="U116" s="8"/>
    </row>
    <row r="117" spans="2:21" ht="16.899999999999999" customHeight="1" thickTop="1" thickBot="1" x14ac:dyDescent="0.25">
      <c r="B117" s="151"/>
      <c r="C117" s="151"/>
      <c r="D117" s="152"/>
      <c r="E117" s="256"/>
      <c r="F117" s="26"/>
      <c r="G117" s="483" t="s">
        <v>158</v>
      </c>
      <c r="H117" s="483"/>
      <c r="I117" s="331"/>
      <c r="J117" s="334"/>
      <c r="K117" s="334"/>
      <c r="L117" s="109"/>
      <c r="Q117" s="145"/>
      <c r="R117" s="149"/>
      <c r="S117" s="300"/>
      <c r="T117" s="60"/>
      <c r="U117" s="60"/>
    </row>
    <row r="118" spans="2:21" ht="16.899999999999999" customHeight="1" thickTop="1" thickBot="1" x14ac:dyDescent="0.25">
      <c r="B118" s="165"/>
      <c r="C118" s="198" t="s">
        <v>53</v>
      </c>
      <c r="D118" s="199"/>
      <c r="E118" s="251" t="str">
        <f>_xlfn.CONCAT($E$104,"-",C118)</f>
        <v>A3-03</v>
      </c>
      <c r="F118" s="75"/>
      <c r="G118" s="200" t="s">
        <v>131</v>
      </c>
      <c r="H118" s="200"/>
      <c r="I118" s="74"/>
      <c r="J118" s="117"/>
      <c r="K118" s="117">
        <f>(1657.5/0.97)*0.03</f>
        <v>51.262886597938142</v>
      </c>
      <c r="L118" s="201"/>
      <c r="M118" s="188">
        <v>1</v>
      </c>
      <c r="N118" s="166">
        <v>1</v>
      </c>
      <c r="O118" s="33"/>
      <c r="P118" s="202" t="s">
        <v>219</v>
      </c>
      <c r="Q118" s="162"/>
      <c r="R118" s="70"/>
      <c r="S118" s="296"/>
      <c r="T118" s="74"/>
      <c r="U118" s="8"/>
    </row>
    <row r="119" spans="2:21" ht="16.899999999999999" customHeight="1" thickTop="1" thickBot="1" x14ac:dyDescent="0.25">
      <c r="B119" s="165"/>
      <c r="C119" s="198"/>
      <c r="D119" s="199"/>
      <c r="E119" s="251"/>
      <c r="F119" s="75"/>
      <c r="G119" s="483" t="s">
        <v>160</v>
      </c>
      <c r="H119" s="483"/>
      <c r="I119" s="74"/>
      <c r="J119" s="117"/>
      <c r="K119" s="117"/>
      <c r="L119" s="201"/>
      <c r="Q119" s="162"/>
      <c r="R119" s="70"/>
      <c r="S119" s="296"/>
      <c r="T119" s="74"/>
      <c r="U119" s="8"/>
    </row>
    <row r="120" spans="2:21" ht="16.899999999999999" customHeight="1" thickTop="1" thickBot="1" x14ac:dyDescent="0.25">
      <c r="B120" s="165"/>
      <c r="C120" s="198" t="s">
        <v>54</v>
      </c>
      <c r="D120" s="230"/>
      <c r="E120" s="251" t="str">
        <f>_xlfn.CONCAT($E$104,"-",C120)</f>
        <v>A3-04</v>
      </c>
      <c r="F120" s="75"/>
      <c r="G120" s="200" t="s">
        <v>113</v>
      </c>
      <c r="H120" s="483"/>
      <c r="I120" s="483"/>
      <c r="J120" s="117"/>
      <c r="K120" s="117">
        <f>(1657.5/0.98)*0.02</f>
        <v>33.826530612244895</v>
      </c>
      <c r="L120" s="201"/>
      <c r="M120" s="188"/>
      <c r="N120" s="166"/>
      <c r="O120" s="33">
        <f>-M120*N120</f>
        <v>0</v>
      </c>
      <c r="P120" s="189"/>
      <c r="Q120" s="162"/>
      <c r="R120" s="70"/>
      <c r="S120" s="296"/>
      <c r="T120" s="74"/>
      <c r="U120" s="74"/>
    </row>
    <row r="121" spans="2:21" ht="16.899999999999999" customHeight="1" thickTop="1" x14ac:dyDescent="0.2">
      <c r="B121" s="119"/>
      <c r="C121" s="121"/>
      <c r="D121" s="147"/>
      <c r="E121" s="247"/>
      <c r="G121" s="483" t="s">
        <v>186</v>
      </c>
      <c r="H121" s="483"/>
      <c r="I121" s="259"/>
      <c r="J121" s="117"/>
      <c r="K121" s="117"/>
      <c r="Q121" s="145"/>
      <c r="R121" s="65"/>
      <c r="S121" s="43"/>
    </row>
    <row r="122" spans="2:21" s="262" customFormat="1" ht="8.4499999999999993" customHeight="1" x14ac:dyDescent="0.2">
      <c r="B122" s="129"/>
      <c r="D122" s="307"/>
      <c r="E122" s="306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308"/>
      <c r="R122" s="129"/>
    </row>
    <row r="123" spans="2:21" s="262" customFormat="1" x14ac:dyDescent="0.2">
      <c r="B123" s="150"/>
      <c r="C123" s="151"/>
      <c r="D123" s="151"/>
      <c r="E123" s="266"/>
      <c r="F123" s="153"/>
      <c r="G123" s="154"/>
      <c r="H123" s="154"/>
      <c r="I123" s="155"/>
      <c r="J123" s="149"/>
      <c r="K123" s="149"/>
      <c r="L123" s="156"/>
      <c r="M123" s="149"/>
      <c r="N123" s="149"/>
      <c r="O123" s="149"/>
      <c r="P123" s="149"/>
      <c r="Q123" s="149"/>
      <c r="R123" s="149"/>
      <c r="S123" s="300"/>
      <c r="T123" s="304"/>
      <c r="U123" s="304"/>
    </row>
    <row r="125" spans="2:21" s="262" customFormat="1" x14ac:dyDescent="0.2">
      <c r="B125" s="150"/>
      <c r="C125" s="151"/>
      <c r="D125" s="151"/>
      <c r="E125" s="266"/>
      <c r="F125" s="153"/>
      <c r="G125" s="154"/>
      <c r="H125" s="154"/>
      <c r="I125" s="155"/>
      <c r="J125" s="149"/>
      <c r="K125" s="149"/>
      <c r="L125" s="156"/>
      <c r="M125" s="149"/>
      <c r="N125" s="149"/>
      <c r="O125" s="149"/>
      <c r="P125" s="149"/>
      <c r="Q125" s="149"/>
      <c r="R125" s="149"/>
      <c r="S125" s="300"/>
      <c r="T125" s="304"/>
      <c r="U125" s="304"/>
    </row>
    <row r="126" spans="2:21" ht="27.75" x14ac:dyDescent="0.2">
      <c r="B126" s="150"/>
      <c r="C126" s="151"/>
      <c r="D126" s="151"/>
      <c r="E126" s="265" t="s">
        <v>82</v>
      </c>
      <c r="F126" s="153"/>
      <c r="G126" s="67" t="s">
        <v>169</v>
      </c>
      <c r="H126" s="240"/>
      <c r="I126" s="241"/>
      <c r="J126" s="241"/>
      <c r="K126" s="241"/>
      <c r="L126" s="241"/>
      <c r="M126" s="241"/>
      <c r="N126" s="241"/>
      <c r="O126" s="241"/>
      <c r="P126" s="241"/>
      <c r="Q126" s="149"/>
      <c r="R126" s="149"/>
      <c r="S126" s="300"/>
      <c r="T126" s="60"/>
      <c r="U126" s="60"/>
    </row>
    <row r="127" spans="2:21" x14ac:dyDescent="0.2">
      <c r="B127" s="150"/>
      <c r="C127" s="151"/>
      <c r="D127" s="151"/>
      <c r="E127" s="266"/>
      <c r="F127" s="153"/>
      <c r="G127" s="98"/>
      <c r="H127" s="154"/>
      <c r="I127" s="155"/>
      <c r="J127" s="149"/>
      <c r="K127" s="149"/>
      <c r="L127" s="156"/>
      <c r="M127" s="149"/>
      <c r="N127" s="149"/>
      <c r="O127" s="149"/>
      <c r="P127" s="149"/>
      <c r="Q127" s="149"/>
      <c r="R127" s="149"/>
      <c r="S127" s="300"/>
      <c r="T127" s="60"/>
      <c r="U127" s="60"/>
    </row>
    <row r="128" spans="2:21" x14ac:dyDescent="0.2">
      <c r="B128" s="150"/>
      <c r="C128" s="151"/>
      <c r="D128" s="163"/>
      <c r="E128" s="253"/>
      <c r="F128" s="111"/>
      <c r="G128" s="115"/>
      <c r="H128" s="115"/>
      <c r="I128" s="112"/>
      <c r="J128" s="113"/>
      <c r="K128" s="113"/>
      <c r="L128" s="114"/>
      <c r="M128" s="113"/>
      <c r="N128" s="113"/>
      <c r="O128" s="113"/>
      <c r="P128" s="113"/>
      <c r="Q128" s="164"/>
      <c r="R128" s="149"/>
      <c r="S128" s="300"/>
      <c r="T128" s="60"/>
      <c r="U128" s="60"/>
    </row>
    <row r="129" spans="1:21" x14ac:dyDescent="0.2">
      <c r="B129" s="119"/>
      <c r="C129" s="119"/>
      <c r="D129" s="96"/>
      <c r="E129" s="249" t="s">
        <v>122</v>
      </c>
      <c r="F129" s="238"/>
      <c r="G129" s="238"/>
      <c r="H129" s="238"/>
      <c r="I129" s="238"/>
      <c r="J129" s="238"/>
      <c r="K129" s="238"/>
      <c r="L129" s="108"/>
      <c r="M129" s="239" t="s">
        <v>123</v>
      </c>
      <c r="N129" s="239"/>
      <c r="O129" s="239"/>
      <c r="P129" s="239"/>
      <c r="Q129" s="145"/>
      <c r="R129" s="129"/>
    </row>
    <row r="130" spans="1:21" x14ac:dyDescent="0.2">
      <c r="B130" s="209"/>
      <c r="C130" s="209"/>
      <c r="D130" s="210"/>
      <c r="E130" s="254" t="s">
        <v>119</v>
      </c>
      <c r="F130" s="208"/>
      <c r="G130" s="211" t="s">
        <v>120</v>
      </c>
      <c r="H130" s="211"/>
      <c r="I130" s="208" t="s">
        <v>0</v>
      </c>
      <c r="J130" s="208" t="s">
        <v>90</v>
      </c>
      <c r="K130" s="208" t="s">
        <v>94</v>
      </c>
      <c r="L130" s="212"/>
      <c r="M130" s="208" t="s">
        <v>0</v>
      </c>
      <c r="N130" s="208" t="s">
        <v>90</v>
      </c>
      <c r="O130" s="208" t="s">
        <v>94</v>
      </c>
      <c r="P130" s="208" t="s">
        <v>91</v>
      </c>
      <c r="Q130" s="213"/>
      <c r="R130" s="214"/>
      <c r="S130" s="301"/>
      <c r="T130" s="215"/>
      <c r="U130" s="215"/>
    </row>
    <row r="131" spans="1:21" ht="13.5" thickBot="1" x14ac:dyDescent="0.25">
      <c r="B131" s="165"/>
      <c r="C131" s="165"/>
      <c r="D131" s="116"/>
      <c r="E131" s="247"/>
      <c r="F131" s="75"/>
      <c r="G131" s="101"/>
      <c r="H131" s="101"/>
      <c r="I131" s="72"/>
      <c r="J131" s="117"/>
      <c r="K131" s="78"/>
      <c r="L131" s="107"/>
      <c r="M131" s="74"/>
      <c r="N131" s="74"/>
      <c r="O131" s="74"/>
      <c r="P131" s="74"/>
      <c r="Q131" s="110"/>
      <c r="R131" s="70"/>
      <c r="S131" s="296"/>
      <c r="T131" s="74"/>
      <c r="U131" s="74"/>
    </row>
    <row r="132" spans="1:21" ht="14.1" customHeight="1" thickTop="1" thickBot="1" x14ac:dyDescent="0.25">
      <c r="B132" s="165"/>
      <c r="C132" s="198" t="s">
        <v>51</v>
      </c>
      <c r="D132" s="199"/>
      <c r="E132" s="251" t="str">
        <f>_xlfn.CONCAT($E$126,"-",C132)</f>
        <v>A4-01</v>
      </c>
      <c r="F132" s="75"/>
      <c r="G132" s="261" t="s">
        <v>213</v>
      </c>
      <c r="H132" s="234"/>
      <c r="I132" s="94"/>
      <c r="J132" s="94"/>
      <c r="K132" s="94"/>
      <c r="L132" s="201"/>
      <c r="M132" s="188">
        <v>1</v>
      </c>
      <c r="N132" s="166">
        <v>9.83</v>
      </c>
      <c r="O132" s="33">
        <f>M132*N132</f>
        <v>9.83</v>
      </c>
      <c r="P132" s="202"/>
      <c r="Q132" s="162"/>
      <c r="R132" s="70"/>
      <c r="S132" s="296"/>
      <c r="T132" s="74"/>
      <c r="U132" s="8"/>
    </row>
    <row r="133" spans="1:21" ht="14.1" customHeight="1" thickTop="1" thickBot="1" x14ac:dyDescent="0.25">
      <c r="B133" s="165"/>
      <c r="C133" s="198"/>
      <c r="D133" s="199"/>
      <c r="E133" s="251"/>
      <c r="F133" s="75"/>
      <c r="G133" s="483" t="s">
        <v>170</v>
      </c>
      <c r="H133" s="483"/>
      <c r="I133" s="72"/>
      <c r="J133" s="117"/>
      <c r="K133" s="117"/>
      <c r="L133" s="201"/>
      <c r="Q133" s="162"/>
      <c r="R133" s="70"/>
      <c r="S133" s="296"/>
      <c r="T133" s="74"/>
      <c r="U133" s="8"/>
    </row>
    <row r="134" spans="1:21" ht="14.1" customHeight="1" thickTop="1" thickBot="1" x14ac:dyDescent="0.25">
      <c r="B134" s="165"/>
      <c r="C134" s="120" t="s">
        <v>52</v>
      </c>
      <c r="D134" s="230"/>
      <c r="E134" s="251" t="str">
        <f>_xlfn.CONCAT($E$126,"-",C134)</f>
        <v>A4-02</v>
      </c>
      <c r="F134" s="75"/>
      <c r="G134" s="261" t="s">
        <v>168</v>
      </c>
      <c r="H134" s="200"/>
      <c r="I134" s="94"/>
      <c r="J134" s="94"/>
      <c r="K134" s="94"/>
      <c r="L134" s="201"/>
      <c r="M134" s="188"/>
      <c r="N134" s="166"/>
      <c r="O134" s="33">
        <f>M134*N134</f>
        <v>0</v>
      </c>
      <c r="P134" s="189"/>
      <c r="Q134" s="162"/>
      <c r="R134" s="70"/>
      <c r="S134" s="74"/>
      <c r="T134" s="74"/>
      <c r="U134" s="74"/>
    </row>
    <row r="135" spans="1:21" ht="14.1" customHeight="1" thickTop="1" thickBot="1" x14ac:dyDescent="0.25">
      <c r="B135" s="165"/>
      <c r="C135" s="120"/>
      <c r="D135" s="230"/>
      <c r="E135" s="251"/>
      <c r="F135" s="75"/>
      <c r="G135" s="483" t="s">
        <v>171</v>
      </c>
      <c r="H135" s="483"/>
      <c r="I135" s="139"/>
      <c r="J135" s="117"/>
      <c r="K135" s="117"/>
      <c r="L135" s="201"/>
      <c r="Q135" s="162"/>
      <c r="R135" s="70"/>
      <c r="S135" s="74"/>
      <c r="T135" s="74"/>
      <c r="U135" s="74"/>
    </row>
    <row r="136" spans="1:21" ht="14.1" customHeight="1" thickTop="1" thickBot="1" x14ac:dyDescent="0.25">
      <c r="B136" s="165"/>
      <c r="C136" s="120" t="s">
        <v>53</v>
      </c>
      <c r="D136" s="230"/>
      <c r="E136" s="251" t="str">
        <f>_xlfn.CONCAT($E$126,"-",C136)</f>
        <v>A4-03</v>
      </c>
      <c r="F136" s="75"/>
      <c r="G136" s="261" t="s">
        <v>133</v>
      </c>
      <c r="H136" s="200"/>
      <c r="I136" s="94"/>
      <c r="J136" s="94"/>
      <c r="K136" s="94"/>
      <c r="L136" s="201"/>
      <c r="M136" s="188"/>
      <c r="N136" s="166"/>
      <c r="O136" s="33">
        <f>M136*N136</f>
        <v>0</v>
      </c>
      <c r="P136" s="260"/>
      <c r="Q136" s="162"/>
      <c r="R136" s="70"/>
      <c r="S136" s="74"/>
      <c r="T136" s="74"/>
      <c r="U136" s="74"/>
    </row>
    <row r="137" spans="1:21" ht="14.1" customHeight="1" thickTop="1" thickBot="1" x14ac:dyDescent="0.25">
      <c r="B137" s="165"/>
      <c r="C137" s="120"/>
      <c r="D137" s="230"/>
      <c r="E137" s="251"/>
      <c r="F137" s="75"/>
      <c r="G137" s="261"/>
      <c r="H137" s="200"/>
      <c r="I137" s="259"/>
      <c r="J137" s="117"/>
      <c r="K137" s="117"/>
      <c r="L137" s="201"/>
      <c r="Q137" s="162"/>
      <c r="R137" s="70"/>
      <c r="S137" s="74"/>
      <c r="T137" s="74"/>
      <c r="U137" s="74"/>
    </row>
    <row r="138" spans="1:21" s="172" customFormat="1" ht="14.1" customHeight="1" thickTop="1" thickBot="1" x14ac:dyDescent="0.25">
      <c r="A138"/>
      <c r="B138" s="165"/>
      <c r="C138" s="120" t="s">
        <v>54</v>
      </c>
      <c r="D138" s="230"/>
      <c r="E138" s="251" t="str">
        <f>_xlfn.CONCAT($E$126,"-",C138)</f>
        <v>A4-04</v>
      </c>
      <c r="F138" s="75"/>
      <c r="G138" s="261" t="s">
        <v>133</v>
      </c>
      <c r="H138" s="200"/>
      <c r="I138" s="94"/>
      <c r="J138" s="94"/>
      <c r="K138" s="94"/>
      <c r="L138" s="201"/>
      <c r="M138" s="188"/>
      <c r="N138" s="166"/>
      <c r="O138" s="305">
        <f>M138*N138</f>
        <v>0</v>
      </c>
      <c r="P138" s="293"/>
      <c r="Q138" s="162"/>
      <c r="R138" s="70"/>
      <c r="S138" s="74"/>
      <c r="T138" s="258"/>
      <c r="U138" s="258"/>
    </row>
    <row r="139" spans="1:21" ht="14.1" customHeight="1" thickTop="1" x14ac:dyDescent="0.2">
      <c r="B139" s="165"/>
      <c r="C139" s="120"/>
      <c r="D139" s="257"/>
      <c r="E139" s="309"/>
      <c r="F139" s="310"/>
      <c r="G139" s="311"/>
      <c r="H139" s="312"/>
      <c r="I139" s="313"/>
      <c r="J139" s="314"/>
      <c r="K139" s="314"/>
      <c r="L139" s="315"/>
      <c r="M139" s="314"/>
      <c r="N139" s="316"/>
      <c r="O139" s="317"/>
      <c r="P139" s="318"/>
      <c r="Q139" s="319"/>
      <c r="R139" s="70"/>
      <c r="S139" s="74"/>
      <c r="T139" s="74"/>
      <c r="U139" s="74"/>
    </row>
    <row r="140" spans="1:21" ht="13.15" customHeight="1" x14ac:dyDescent="0.2">
      <c r="B140" s="119"/>
      <c r="C140" s="119"/>
      <c r="D140" s="119"/>
      <c r="E140" s="61"/>
      <c r="F140" s="61"/>
      <c r="G140" s="100"/>
      <c r="H140" s="100"/>
      <c r="I140" s="63"/>
      <c r="J140" s="71"/>
      <c r="K140" s="79"/>
      <c r="L140" s="127"/>
      <c r="M140" s="65"/>
      <c r="N140" s="65"/>
      <c r="O140" s="65"/>
      <c r="P140" s="65"/>
      <c r="Q140" s="65"/>
      <c r="R140" s="65"/>
      <c r="S140" s="74"/>
    </row>
    <row r="141" spans="1:21" ht="13.15" customHeight="1" x14ac:dyDescent="0.2">
      <c r="B141" s="6"/>
      <c r="C141" s="6"/>
      <c r="D141" s="6"/>
      <c r="E141" s="4"/>
      <c r="F141" s="4"/>
      <c r="G141" s="58"/>
      <c r="H141" s="58"/>
      <c r="I141" s="7"/>
      <c r="J141" s="19"/>
      <c r="K141" s="21"/>
      <c r="L141" s="102"/>
      <c r="M141" s="8"/>
      <c r="N141" s="8"/>
      <c r="O141" s="8"/>
      <c r="P141" s="8"/>
      <c r="Q141" s="8"/>
      <c r="R141" s="8"/>
      <c r="S141" s="74"/>
    </row>
    <row r="142" spans="1:21" x14ac:dyDescent="0.2">
      <c r="S142"/>
    </row>
    <row r="143" spans="1:21" x14ac:dyDescent="0.2">
      <c r="S143"/>
    </row>
    <row r="156" spans="1:21" x14ac:dyDescent="0.2">
      <c r="A156" s="6"/>
      <c r="B156" s="6"/>
      <c r="C156" s="6"/>
      <c r="D156" s="6"/>
      <c r="E156" s="247"/>
      <c r="F156" s="4"/>
      <c r="G156" s="58"/>
      <c r="H156" s="58"/>
      <c r="I156" s="7"/>
      <c r="J156" s="19"/>
      <c r="L156" s="102"/>
      <c r="M156" s="8"/>
      <c r="N156" s="8"/>
      <c r="O156" s="8"/>
      <c r="P156" s="8"/>
      <c r="Q156" s="8"/>
      <c r="R156" s="8"/>
      <c r="S156" s="43"/>
      <c r="T156" s="8"/>
      <c r="U156" s="8"/>
    </row>
  </sheetData>
  <mergeCells count="31">
    <mergeCell ref="G31:H31"/>
    <mergeCell ref="G21:H21"/>
    <mergeCell ref="G23:H23"/>
    <mergeCell ref="G25:H25"/>
    <mergeCell ref="G27:H27"/>
    <mergeCell ref="G29:H29"/>
    <mergeCell ref="G35:H35"/>
    <mergeCell ref="G37:H37"/>
    <mergeCell ref="G81:H81"/>
    <mergeCell ref="G83:H83"/>
    <mergeCell ref="G85:H85"/>
    <mergeCell ref="G53:H53"/>
    <mergeCell ref="G55:H55"/>
    <mergeCell ref="G57:H57"/>
    <mergeCell ref="G59:H59"/>
    <mergeCell ref="G63:H63"/>
    <mergeCell ref="G65:H65"/>
    <mergeCell ref="G119:H119"/>
    <mergeCell ref="H120:I120"/>
    <mergeCell ref="G121:H121"/>
    <mergeCell ref="G133:H133"/>
    <mergeCell ref="G135:H135"/>
    <mergeCell ref="G87:H87"/>
    <mergeCell ref="G117:H117"/>
    <mergeCell ref="G115:H115"/>
    <mergeCell ref="G89:H89"/>
    <mergeCell ref="G91:H91"/>
    <mergeCell ref="G93:H93"/>
    <mergeCell ref="G95:H95"/>
    <mergeCell ref="G97:H97"/>
    <mergeCell ref="G113:H113"/>
  </mergeCells>
  <pageMargins left="0.70866141732283472" right="0.70866141732283472" top="0.74803149606299213" bottom="0.74803149606299213" header="0.31496062992125984" footer="0.31496062992125984"/>
  <pageSetup paperSize="9" scale="45" fitToHeight="3" orientation="portrait" r:id="rId1"/>
  <ignoredErrors>
    <ignoredError sqref="N36 N32 N30 N11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228"/>
  <sheetViews>
    <sheetView workbookViewId="0"/>
  </sheetViews>
  <sheetFormatPr defaultRowHeight="12.75" x14ac:dyDescent="0.2"/>
  <sheetData>
    <row r="1" spans="2:17" x14ac:dyDescent="0.2">
      <c r="B1" s="18"/>
      <c r="C1" s="9"/>
      <c r="D1" s="18"/>
      <c r="G1" s="82"/>
      <c r="H1" s="9"/>
      <c r="J1" s="19"/>
      <c r="K1" s="9"/>
      <c r="L1" s="9"/>
      <c r="M1" s="9"/>
      <c r="N1" s="9"/>
      <c r="O1" s="9"/>
      <c r="P1" s="9"/>
      <c r="Q1" s="9"/>
    </row>
    <row r="4" spans="2:17" ht="20.25" x14ac:dyDescent="0.3">
      <c r="B4" s="44" t="s">
        <v>50</v>
      </c>
      <c r="C4" s="35"/>
      <c r="D4" s="34"/>
      <c r="E4" s="44" t="s">
        <v>95</v>
      </c>
      <c r="F4" s="36"/>
      <c r="G4" s="83"/>
      <c r="H4" s="35"/>
      <c r="I4" s="37"/>
      <c r="J4" s="38"/>
      <c r="K4" s="39"/>
      <c r="L4" s="39"/>
      <c r="M4" s="39"/>
      <c r="N4" s="39"/>
    </row>
    <row r="7" spans="2:17" x14ac:dyDescent="0.2">
      <c r="H7" s="45" t="s">
        <v>92</v>
      </c>
      <c r="K7" s="46" t="s">
        <v>93</v>
      </c>
    </row>
    <row r="8" spans="2:17" x14ac:dyDescent="0.2">
      <c r="H8" s="29" t="s">
        <v>86</v>
      </c>
      <c r="I8" s="29" t="s">
        <v>87</v>
      </c>
      <c r="K8" s="30" t="s">
        <v>86</v>
      </c>
      <c r="L8" s="30" t="s">
        <v>87</v>
      </c>
    </row>
    <row r="9" spans="2:17" x14ac:dyDescent="0.2">
      <c r="H9" s="31">
        <f>SUM(H18:H219)</f>
        <v>71</v>
      </c>
      <c r="I9" s="32">
        <f>SUM(J18:J149,J195:J219)</f>
        <v>4599.1489000000001</v>
      </c>
      <c r="K9" s="33">
        <f>SUM(K18:K107)</f>
        <v>0</v>
      </c>
      <c r="L9" s="33">
        <f>SUM(M18:M107)</f>
        <v>0</v>
      </c>
    </row>
    <row r="10" spans="2:17" x14ac:dyDescent="0.2">
      <c r="K10" s="30" t="s">
        <v>88</v>
      </c>
      <c r="L10" s="30" t="s">
        <v>89</v>
      </c>
    </row>
    <row r="11" spans="2:17" x14ac:dyDescent="0.2">
      <c r="K11" s="33">
        <f>-H9+K9</f>
        <v>-71</v>
      </c>
      <c r="L11" s="33">
        <f>-I9+L9</f>
        <v>-4599.1489000000001</v>
      </c>
    </row>
    <row r="14" spans="2:17" x14ac:dyDescent="0.2">
      <c r="G14" s="84"/>
      <c r="H14" s="1" t="s">
        <v>0</v>
      </c>
      <c r="I14" s="1" t="s">
        <v>90</v>
      </c>
      <c r="J14" s="1" t="s">
        <v>94</v>
      </c>
      <c r="K14" s="1" t="s">
        <v>0</v>
      </c>
      <c r="L14" s="1" t="s">
        <v>90</v>
      </c>
      <c r="M14" s="1" t="s">
        <v>94</v>
      </c>
      <c r="N14" s="1" t="s">
        <v>91</v>
      </c>
    </row>
    <row r="15" spans="2:17" x14ac:dyDescent="0.2">
      <c r="B15" s="17" t="s">
        <v>50</v>
      </c>
      <c r="C15" s="2"/>
      <c r="D15" s="17"/>
      <c r="E15" s="3"/>
      <c r="F15" s="3"/>
      <c r="G15" s="22" t="s">
        <v>26</v>
      </c>
      <c r="H15" s="2"/>
      <c r="I15" s="2"/>
      <c r="J15" s="23">
        <f>SUM(J16,J52,J79,J94,J111,J125,J214)</f>
        <v>0</v>
      </c>
      <c r="K15" s="5"/>
      <c r="L15" s="5"/>
      <c r="M15" s="5"/>
      <c r="N15" s="5"/>
      <c r="O15" s="10"/>
      <c r="P15" s="10"/>
      <c r="Q15" s="10"/>
    </row>
    <row r="16" spans="2:17" x14ac:dyDescent="0.2">
      <c r="E16" s="66" t="s">
        <v>79</v>
      </c>
      <c r="F16" s="66"/>
      <c r="G16" s="67" t="s">
        <v>96</v>
      </c>
      <c r="H16" s="68"/>
      <c r="I16" s="68"/>
      <c r="J16" s="69"/>
      <c r="K16" s="70"/>
      <c r="L16" s="70"/>
      <c r="M16" s="70"/>
      <c r="N16" s="70"/>
    </row>
    <row r="17" spans="3:17" x14ac:dyDescent="0.2">
      <c r="C17" s="40"/>
      <c r="E17" s="41"/>
      <c r="F17" s="41"/>
      <c r="G17" s="85"/>
      <c r="H17" s="40"/>
      <c r="I17" s="40"/>
      <c r="J17" s="42"/>
      <c r="K17" s="43"/>
      <c r="L17" s="43"/>
      <c r="M17" s="43"/>
      <c r="N17" s="43"/>
      <c r="O17" s="8"/>
      <c r="P17" s="8"/>
      <c r="Q17" s="8"/>
    </row>
    <row r="18" spans="3:17" x14ac:dyDescent="0.2">
      <c r="C18" s="47" t="s">
        <v>63</v>
      </c>
      <c r="D18" s="48" t="s">
        <v>51</v>
      </c>
      <c r="E18" s="49" t="str">
        <f>_xlfn.CONCAT($B$15,C18,D18)</f>
        <v>A1-01</v>
      </c>
      <c r="F18" s="50"/>
      <c r="G18" s="86" t="s">
        <v>1</v>
      </c>
      <c r="H18" s="51">
        <v>5</v>
      </c>
      <c r="I18" s="52">
        <v>60</v>
      </c>
      <c r="J18" s="53">
        <f>H18*I18</f>
        <v>300</v>
      </c>
      <c r="K18" s="54"/>
      <c r="L18" s="55"/>
      <c r="M18" s="56">
        <f>K18*L18</f>
        <v>0</v>
      </c>
      <c r="N18" s="57"/>
      <c r="O18" s="12"/>
      <c r="P18" s="12"/>
      <c r="Q18" s="12"/>
    </row>
    <row r="19" spans="3:17" ht="56.25" x14ac:dyDescent="0.2">
      <c r="C19" s="13"/>
      <c r="D19" s="14"/>
      <c r="G19" s="15" t="s">
        <v>49</v>
      </c>
    </row>
    <row r="20" spans="3:17" x14ac:dyDescent="0.2">
      <c r="C20" s="13"/>
      <c r="D20" s="14"/>
    </row>
    <row r="21" spans="3:17" x14ac:dyDescent="0.2">
      <c r="C21" s="47" t="s">
        <v>63</v>
      </c>
      <c r="D21" s="48" t="s">
        <v>52</v>
      </c>
      <c r="E21" s="49" t="str">
        <f>_xlfn.CONCAT($B$15,C21,D21)</f>
        <v>A1-02</v>
      </c>
      <c r="F21" s="50"/>
      <c r="G21" s="86" t="s">
        <v>2</v>
      </c>
      <c r="H21" s="51">
        <v>1</v>
      </c>
      <c r="I21" s="52">
        <v>20</v>
      </c>
      <c r="J21" s="53">
        <f t="shared" ref="J21:J42" si="0">H21*I21</f>
        <v>20</v>
      </c>
      <c r="K21" s="54"/>
      <c r="L21" s="55"/>
      <c r="M21" s="56">
        <f>K21*L21</f>
        <v>0</v>
      </c>
      <c r="N21" s="57"/>
      <c r="O21" s="12"/>
      <c r="P21" s="12"/>
      <c r="Q21" s="12"/>
    </row>
    <row r="22" spans="3:17" x14ac:dyDescent="0.2">
      <c r="C22" s="13"/>
      <c r="D22" s="14"/>
      <c r="G22" s="15"/>
    </row>
    <row r="23" spans="3:17" x14ac:dyDescent="0.2">
      <c r="C23" s="13"/>
      <c r="D23" s="14"/>
    </row>
    <row r="24" spans="3:17" x14ac:dyDescent="0.2">
      <c r="C24" s="47" t="s">
        <v>63</v>
      </c>
      <c r="D24" s="48" t="s">
        <v>53</v>
      </c>
      <c r="E24" s="49" t="str">
        <f>_xlfn.CONCAT($B$15,C24,D24)</f>
        <v>A1-03</v>
      </c>
      <c r="F24" s="50"/>
      <c r="G24" s="86" t="s">
        <v>40</v>
      </c>
      <c r="H24" s="51">
        <v>2</v>
      </c>
      <c r="I24" s="52">
        <v>60</v>
      </c>
      <c r="J24" s="53">
        <f t="shared" si="0"/>
        <v>120</v>
      </c>
      <c r="K24" s="54"/>
      <c r="L24" s="55"/>
      <c r="M24" s="56">
        <f>K24*L24</f>
        <v>0</v>
      </c>
      <c r="N24" s="57"/>
      <c r="O24" s="12"/>
      <c r="P24" s="12"/>
      <c r="Q24" s="12"/>
    </row>
    <row r="25" spans="3:17" x14ac:dyDescent="0.2">
      <c r="C25" s="13"/>
      <c r="D25" s="14"/>
      <c r="G25" s="15"/>
    </row>
    <row r="26" spans="3:17" x14ac:dyDescent="0.2">
      <c r="C26" s="13"/>
      <c r="D26" s="14"/>
    </row>
    <row r="27" spans="3:17" x14ac:dyDescent="0.2">
      <c r="C27" s="47" t="s">
        <v>63</v>
      </c>
      <c r="D27" s="48" t="s">
        <v>54</v>
      </c>
      <c r="E27" s="49" t="str">
        <f>_xlfn.CONCAT($B$15,C27,D27)</f>
        <v>A1-04</v>
      </c>
      <c r="F27" s="50"/>
      <c r="G27" s="86" t="s">
        <v>41</v>
      </c>
      <c r="H27" s="51">
        <v>2</v>
      </c>
      <c r="I27" s="52">
        <v>60</v>
      </c>
      <c r="J27" s="53">
        <f t="shared" si="0"/>
        <v>120</v>
      </c>
      <c r="K27" s="54"/>
      <c r="L27" s="55"/>
      <c r="M27" s="56">
        <f>K27*L27</f>
        <v>0</v>
      </c>
      <c r="N27" s="57"/>
      <c r="O27" s="12"/>
      <c r="P27" s="12"/>
      <c r="Q27" s="12"/>
    </row>
    <row r="28" spans="3:17" x14ac:dyDescent="0.2">
      <c r="C28" s="13"/>
      <c r="D28" s="14"/>
      <c r="G28" s="15"/>
    </row>
    <row r="29" spans="3:17" x14ac:dyDescent="0.2">
      <c r="C29" s="13"/>
      <c r="D29" s="14"/>
    </row>
    <row r="30" spans="3:17" x14ac:dyDescent="0.2">
      <c r="C30" s="47" t="s">
        <v>63</v>
      </c>
      <c r="D30" s="48" t="s">
        <v>55</v>
      </c>
      <c r="E30" s="49" t="str">
        <f>_xlfn.CONCAT($B$15,C30,D30)</f>
        <v>A1-05</v>
      </c>
      <c r="F30" s="50"/>
      <c r="G30" s="86" t="s">
        <v>3</v>
      </c>
      <c r="H30" s="51">
        <v>1</v>
      </c>
      <c r="I30" s="52">
        <v>20</v>
      </c>
      <c r="J30" s="53">
        <f t="shared" si="0"/>
        <v>20</v>
      </c>
      <c r="K30" s="54"/>
      <c r="L30" s="55"/>
      <c r="M30" s="56">
        <f>K30*L30</f>
        <v>0</v>
      </c>
      <c r="N30" s="57"/>
      <c r="O30" s="12"/>
      <c r="P30" s="12"/>
      <c r="Q30" s="12"/>
    </row>
    <row r="31" spans="3:17" x14ac:dyDescent="0.2">
      <c r="C31" s="13"/>
      <c r="D31" s="14"/>
      <c r="G31" s="15"/>
    </row>
    <row r="32" spans="3:17" x14ac:dyDescent="0.2">
      <c r="C32" s="13"/>
      <c r="D32" s="14"/>
    </row>
    <row r="33" spans="3:17" x14ac:dyDescent="0.2">
      <c r="C33" s="47" t="s">
        <v>63</v>
      </c>
      <c r="D33" s="48" t="s">
        <v>56</v>
      </c>
      <c r="E33" s="49" t="str">
        <f>_xlfn.CONCAT($B$15,C33,D33)</f>
        <v>A1-06</v>
      </c>
      <c r="F33" s="50"/>
      <c r="G33" s="86" t="s">
        <v>42</v>
      </c>
      <c r="H33" s="51">
        <v>1</v>
      </c>
      <c r="I33" s="52">
        <v>20</v>
      </c>
      <c r="J33" s="53">
        <f t="shared" si="0"/>
        <v>20</v>
      </c>
      <c r="K33" s="54"/>
      <c r="L33" s="55"/>
      <c r="M33" s="56">
        <f>K33*L33</f>
        <v>0</v>
      </c>
      <c r="N33" s="57"/>
      <c r="O33" s="12"/>
      <c r="P33" s="12"/>
      <c r="Q33" s="12"/>
    </row>
    <row r="34" spans="3:17" x14ac:dyDescent="0.2">
      <c r="C34" s="13"/>
      <c r="D34" s="14"/>
      <c r="G34" s="15"/>
    </row>
    <row r="35" spans="3:17" x14ac:dyDescent="0.2">
      <c r="C35" s="13"/>
      <c r="D35" s="14"/>
    </row>
    <row r="36" spans="3:17" x14ac:dyDescent="0.2">
      <c r="C36" s="47" t="s">
        <v>63</v>
      </c>
      <c r="D36" s="48" t="s">
        <v>57</v>
      </c>
      <c r="E36" s="49" t="str">
        <f>_xlfn.CONCAT($B$15,C36,D36)</f>
        <v>A1-07</v>
      </c>
      <c r="F36" s="50"/>
      <c r="G36" s="86" t="s">
        <v>4</v>
      </c>
      <c r="H36" s="51">
        <v>3</v>
      </c>
      <c r="I36" s="52">
        <v>60</v>
      </c>
      <c r="J36" s="53">
        <f t="shared" si="0"/>
        <v>180</v>
      </c>
      <c r="K36" s="54"/>
      <c r="L36" s="55"/>
      <c r="M36" s="56">
        <f>K36*L36</f>
        <v>0</v>
      </c>
      <c r="N36" s="57"/>
      <c r="O36" s="12"/>
      <c r="P36" s="12"/>
      <c r="Q36" s="12"/>
    </row>
    <row r="37" spans="3:17" x14ac:dyDescent="0.2">
      <c r="C37" s="13"/>
      <c r="D37" s="14"/>
      <c r="G37" s="15"/>
    </row>
    <row r="38" spans="3:17" x14ac:dyDescent="0.2">
      <c r="C38" s="13"/>
      <c r="D38" s="14"/>
    </row>
    <row r="39" spans="3:17" x14ac:dyDescent="0.2">
      <c r="C39" s="47" t="s">
        <v>63</v>
      </c>
      <c r="D39" s="48" t="s">
        <v>59</v>
      </c>
      <c r="E39" s="49" t="str">
        <f>_xlfn.CONCAT($B$15,C39,D39)</f>
        <v>A1-09</v>
      </c>
      <c r="F39" s="50"/>
      <c r="G39" s="86" t="s">
        <v>7</v>
      </c>
      <c r="H39" s="51">
        <v>1</v>
      </c>
      <c r="I39" s="52">
        <v>20</v>
      </c>
      <c r="J39" s="53">
        <f t="shared" si="0"/>
        <v>20</v>
      </c>
      <c r="K39" s="54"/>
      <c r="L39" s="55"/>
      <c r="M39" s="56">
        <f>K39*L39</f>
        <v>0</v>
      </c>
      <c r="N39" s="57"/>
      <c r="O39" s="12"/>
      <c r="P39" s="12"/>
      <c r="Q39" s="12"/>
    </row>
    <row r="40" spans="3:17" x14ac:dyDescent="0.2">
      <c r="C40" s="13"/>
      <c r="D40" s="14"/>
      <c r="G40" s="15"/>
    </row>
    <row r="41" spans="3:17" x14ac:dyDescent="0.2">
      <c r="C41" s="13"/>
      <c r="D41" s="14"/>
    </row>
    <row r="42" spans="3:17" x14ac:dyDescent="0.2">
      <c r="C42" s="47" t="s">
        <v>63</v>
      </c>
      <c r="D42" s="48" t="s">
        <v>60</v>
      </c>
      <c r="E42" s="49" t="str">
        <f>_xlfn.CONCAT($B$15,C42,D42)</f>
        <v>A1-10</v>
      </c>
      <c r="F42" s="50"/>
      <c r="G42" s="86" t="s">
        <v>5</v>
      </c>
      <c r="H42" s="51">
        <v>2</v>
      </c>
      <c r="I42" s="52">
        <v>20</v>
      </c>
      <c r="J42" s="53">
        <f t="shared" si="0"/>
        <v>40</v>
      </c>
      <c r="K42" s="54"/>
      <c r="L42" s="55"/>
      <c r="M42" s="56">
        <f>K42*L42</f>
        <v>0</v>
      </c>
      <c r="N42" s="57"/>
      <c r="O42" s="12"/>
      <c r="P42" s="12"/>
      <c r="Q42" s="12"/>
    </row>
    <row r="43" spans="3:17" x14ac:dyDescent="0.2">
      <c r="C43" s="13"/>
      <c r="D43" s="14"/>
      <c r="G43" s="15"/>
    </row>
    <row r="44" spans="3:17" x14ac:dyDescent="0.2">
      <c r="C44" s="13"/>
      <c r="D44" s="14"/>
    </row>
    <row r="45" spans="3:17" x14ac:dyDescent="0.2">
      <c r="C45" s="47" t="s">
        <v>63</v>
      </c>
      <c r="D45" s="48" t="s">
        <v>61</v>
      </c>
      <c r="E45" s="49" t="str">
        <f>_xlfn.CONCAT($B$15,C45,D45)</f>
        <v>A1-11</v>
      </c>
      <c r="F45" s="50"/>
      <c r="G45" s="86" t="s">
        <v>8</v>
      </c>
      <c r="H45" s="51">
        <v>1</v>
      </c>
      <c r="I45" s="52">
        <v>80</v>
      </c>
      <c r="J45" s="53">
        <f>H45*I45</f>
        <v>80</v>
      </c>
      <c r="K45" s="54"/>
      <c r="L45" s="55"/>
      <c r="M45" s="56">
        <f>K45*L45</f>
        <v>0</v>
      </c>
      <c r="N45" s="57"/>
      <c r="O45" s="12"/>
      <c r="P45" s="12"/>
      <c r="Q45" s="12"/>
    </row>
    <row r="46" spans="3:17" x14ac:dyDescent="0.2">
      <c r="C46" s="13"/>
      <c r="D46" s="14"/>
      <c r="G46" s="15"/>
    </row>
    <row r="47" spans="3:17" x14ac:dyDescent="0.2">
      <c r="C47" s="13"/>
      <c r="D47" s="14"/>
    </row>
    <row r="48" spans="3:17" x14ac:dyDescent="0.2">
      <c r="C48" s="47" t="s">
        <v>63</v>
      </c>
      <c r="D48" s="48" t="s">
        <v>62</v>
      </c>
      <c r="E48" s="49" t="str">
        <f>_xlfn.CONCAT($B$15,C48,D48)</f>
        <v>A1-12</v>
      </c>
      <c r="F48" s="50"/>
      <c r="G48" s="86" t="s">
        <v>9</v>
      </c>
      <c r="H48" s="51">
        <v>2</v>
      </c>
      <c r="I48" s="52">
        <v>24</v>
      </c>
      <c r="J48" s="53">
        <f>H48*I48</f>
        <v>48</v>
      </c>
      <c r="K48" s="54"/>
      <c r="L48" s="55"/>
      <c r="M48" s="56">
        <f>K48*L48</f>
        <v>0</v>
      </c>
      <c r="N48" s="57"/>
      <c r="O48" s="12"/>
      <c r="P48" s="12"/>
      <c r="Q48" s="12"/>
    </row>
    <row r="49" spans="3:18" x14ac:dyDescent="0.2">
      <c r="C49" s="13"/>
      <c r="D49" s="14"/>
      <c r="G49" s="15"/>
    </row>
    <row r="50" spans="3:18" x14ac:dyDescent="0.2">
      <c r="C50" s="13"/>
      <c r="D50" s="14"/>
    </row>
    <row r="51" spans="3:18" x14ac:dyDescent="0.2">
      <c r="C51" s="13"/>
      <c r="D51" s="14"/>
    </row>
    <row r="52" spans="3:18" x14ac:dyDescent="0.2">
      <c r="E52" s="61" t="s">
        <v>80</v>
      </c>
      <c r="F52" s="61"/>
      <c r="G52" s="80" t="s">
        <v>111</v>
      </c>
      <c r="H52" s="63"/>
      <c r="I52" s="71"/>
      <c r="J52" s="64"/>
      <c r="K52" s="65"/>
      <c r="L52" s="65"/>
      <c r="M52" s="65"/>
      <c r="N52" s="65"/>
    </row>
    <row r="53" spans="3:18" x14ac:dyDescent="0.2">
      <c r="G53" s="82"/>
      <c r="J53" s="59"/>
    </row>
    <row r="54" spans="3:18" x14ac:dyDescent="0.2">
      <c r="C54" s="51" t="s">
        <v>64</v>
      </c>
      <c r="D54" s="48" t="s">
        <v>51</v>
      </c>
      <c r="E54" s="49" t="str">
        <f>_xlfn.CONCAT($B$15,C54,D54)</f>
        <v>A2-01</v>
      </c>
      <c r="F54" s="50"/>
      <c r="G54" s="86" t="s">
        <v>71</v>
      </c>
      <c r="H54" s="51">
        <v>1</v>
      </c>
      <c r="I54" s="52">
        <v>130</v>
      </c>
      <c r="J54" s="53">
        <f t="shared" ref="J54:J75" si="1">H54*I54</f>
        <v>130</v>
      </c>
      <c r="K54" s="54"/>
      <c r="L54" s="55"/>
      <c r="M54" s="56">
        <f>K54*L54</f>
        <v>0</v>
      </c>
      <c r="N54" s="57"/>
      <c r="O54" s="12"/>
      <c r="P54" s="12"/>
      <c r="Q54" s="12"/>
      <c r="R54" s="51"/>
    </row>
    <row r="55" spans="3:18" x14ac:dyDescent="0.2">
      <c r="C55" s="13"/>
      <c r="D55" s="14"/>
      <c r="G55" s="6"/>
    </row>
    <row r="56" spans="3:18" x14ac:dyDescent="0.2">
      <c r="C56" s="13"/>
      <c r="D56" s="14"/>
    </row>
    <row r="57" spans="3:18" x14ac:dyDescent="0.2">
      <c r="C57" s="51" t="s">
        <v>64</v>
      </c>
      <c r="D57" s="48" t="s">
        <v>52</v>
      </c>
      <c r="E57" s="49" t="str">
        <f>_xlfn.CONCAT($B$15,C57,D57)</f>
        <v>A2-02</v>
      </c>
      <c r="F57" s="50"/>
      <c r="G57" s="87" t="s">
        <v>72</v>
      </c>
      <c r="H57" s="51">
        <v>1</v>
      </c>
      <c r="I57" s="52">
        <v>18</v>
      </c>
      <c r="J57" s="53">
        <f t="shared" si="1"/>
        <v>18</v>
      </c>
      <c r="K57" s="54"/>
      <c r="L57" s="55"/>
      <c r="M57" s="56">
        <f>K57*L57</f>
        <v>0</v>
      </c>
      <c r="N57" s="57"/>
      <c r="O57" s="12"/>
      <c r="P57" s="12"/>
      <c r="Q57" s="12"/>
      <c r="R57" s="51"/>
    </row>
    <row r="58" spans="3:18" x14ac:dyDescent="0.2">
      <c r="C58" s="13"/>
      <c r="D58" s="14"/>
      <c r="G58" s="6"/>
    </row>
    <row r="59" spans="3:18" x14ac:dyDescent="0.2">
      <c r="C59" s="13"/>
      <c r="D59" s="14"/>
    </row>
    <row r="60" spans="3:18" x14ac:dyDescent="0.2">
      <c r="C60" s="51" t="s">
        <v>64</v>
      </c>
      <c r="D60" s="48" t="s">
        <v>53</v>
      </c>
      <c r="E60" s="49" t="str">
        <f>_xlfn.CONCAT($B$15,C60,D60)</f>
        <v>A2-03</v>
      </c>
      <c r="F60" s="50"/>
      <c r="G60" s="86" t="s">
        <v>43</v>
      </c>
      <c r="H60" s="51">
        <v>1</v>
      </c>
      <c r="I60" s="52">
        <v>60</v>
      </c>
      <c r="J60" s="53">
        <f t="shared" si="1"/>
        <v>60</v>
      </c>
      <c r="K60" s="54"/>
      <c r="L60" s="55"/>
      <c r="M60" s="56">
        <f>K60*L60</f>
        <v>0</v>
      </c>
      <c r="N60" s="57"/>
      <c r="O60" s="12"/>
      <c r="P60" s="12"/>
      <c r="Q60" s="12"/>
      <c r="R60" s="51"/>
    </row>
    <row r="61" spans="3:18" x14ac:dyDescent="0.2">
      <c r="C61" s="13"/>
      <c r="D61" s="14"/>
      <c r="G61" s="6"/>
    </row>
    <row r="62" spans="3:18" x14ac:dyDescent="0.2">
      <c r="C62" s="13"/>
      <c r="D62" s="14"/>
    </row>
    <row r="63" spans="3:18" x14ac:dyDescent="0.2">
      <c r="C63" s="51" t="s">
        <v>64</v>
      </c>
      <c r="D63" s="48" t="s">
        <v>54</v>
      </c>
      <c r="E63" s="49" t="str">
        <f>_xlfn.CONCAT($B$15,C63,D63)</f>
        <v>A2-04</v>
      </c>
      <c r="F63" s="50"/>
      <c r="G63" s="86" t="s">
        <v>75</v>
      </c>
      <c r="H63" s="51">
        <v>1</v>
      </c>
      <c r="I63" s="52">
        <v>24</v>
      </c>
      <c r="J63" s="53">
        <f t="shared" si="1"/>
        <v>24</v>
      </c>
      <c r="K63" s="54"/>
      <c r="L63" s="55"/>
      <c r="M63" s="56">
        <f>K63*L63</f>
        <v>0</v>
      </c>
      <c r="N63" s="57"/>
      <c r="O63" s="12"/>
      <c r="P63" s="12"/>
      <c r="Q63" s="12"/>
    </row>
    <row r="64" spans="3:18" x14ac:dyDescent="0.2">
      <c r="C64" s="13"/>
      <c r="D64" s="14"/>
      <c r="G64" s="6"/>
    </row>
    <row r="65" spans="3:17" x14ac:dyDescent="0.2">
      <c r="C65" s="13"/>
      <c r="D65" s="14"/>
    </row>
    <row r="66" spans="3:17" x14ac:dyDescent="0.2">
      <c r="C66" s="51" t="s">
        <v>64</v>
      </c>
      <c r="D66" s="48" t="s">
        <v>55</v>
      </c>
      <c r="E66" s="49" t="str">
        <f>_xlfn.CONCAT($B$15,C66,D66)</f>
        <v>A2-05</v>
      </c>
      <c r="F66" s="50"/>
      <c r="G66" s="86" t="s">
        <v>73</v>
      </c>
      <c r="H66" s="51">
        <v>1</v>
      </c>
      <c r="I66" s="52">
        <v>60</v>
      </c>
      <c r="J66" s="53">
        <f t="shared" si="1"/>
        <v>60</v>
      </c>
      <c r="K66" s="54"/>
      <c r="L66" s="55"/>
      <c r="M66" s="56">
        <f>K66*L66</f>
        <v>0</v>
      </c>
      <c r="N66" s="57"/>
      <c r="O66" s="12"/>
      <c r="P66" s="12"/>
      <c r="Q66" s="12"/>
    </row>
    <row r="67" spans="3:17" x14ac:dyDescent="0.2">
      <c r="C67" s="13"/>
      <c r="D67" s="14"/>
      <c r="G67" s="6"/>
    </row>
    <row r="68" spans="3:17" x14ac:dyDescent="0.2">
      <c r="C68" s="13"/>
      <c r="D68" s="14"/>
    </row>
    <row r="69" spans="3:17" x14ac:dyDescent="0.2">
      <c r="C69" s="51" t="s">
        <v>64</v>
      </c>
      <c r="D69" s="48" t="s">
        <v>58</v>
      </c>
      <c r="E69" s="49" t="str">
        <f>_xlfn.CONCAT($B$15,C69,D69)</f>
        <v>A2-08</v>
      </c>
      <c r="F69" s="50"/>
      <c r="G69" s="86" t="s">
        <v>24</v>
      </c>
      <c r="H69" s="51">
        <v>1</v>
      </c>
      <c r="I69" s="52">
        <v>80</v>
      </c>
      <c r="J69" s="53">
        <f t="shared" si="1"/>
        <v>80</v>
      </c>
      <c r="K69" s="54"/>
      <c r="L69" s="55"/>
      <c r="M69" s="56">
        <f>K69*L69</f>
        <v>0</v>
      </c>
      <c r="N69" s="57"/>
      <c r="O69" s="12"/>
      <c r="P69" s="12"/>
      <c r="Q69" s="12"/>
    </row>
    <row r="70" spans="3:17" x14ac:dyDescent="0.2">
      <c r="C70" s="13"/>
      <c r="D70" s="14"/>
      <c r="G70" s="6"/>
    </row>
    <row r="71" spans="3:17" x14ac:dyDescent="0.2">
      <c r="C71" s="13"/>
      <c r="D71" s="14"/>
    </row>
    <row r="72" spans="3:17" x14ac:dyDescent="0.2">
      <c r="C72" s="51" t="s">
        <v>64</v>
      </c>
      <c r="D72" s="48" t="s">
        <v>59</v>
      </c>
      <c r="E72" s="49" t="str">
        <f>_xlfn.CONCAT($B$15,C72,D72)</f>
        <v>A2-09</v>
      </c>
      <c r="F72" s="50"/>
      <c r="G72" s="86" t="s">
        <v>6</v>
      </c>
      <c r="H72" s="51">
        <v>1</v>
      </c>
      <c r="I72" s="52">
        <v>60</v>
      </c>
      <c r="J72" s="53">
        <f t="shared" si="1"/>
        <v>60</v>
      </c>
      <c r="K72" s="54"/>
      <c r="L72" s="55"/>
      <c r="M72" s="56">
        <f>K72*L72</f>
        <v>0</v>
      </c>
      <c r="N72" s="57"/>
      <c r="O72" s="12"/>
      <c r="P72" s="12"/>
      <c r="Q72" s="12"/>
    </row>
    <row r="73" spans="3:17" x14ac:dyDescent="0.2">
      <c r="C73" s="13"/>
      <c r="D73" s="14"/>
      <c r="G73" s="6"/>
    </row>
    <row r="74" spans="3:17" x14ac:dyDescent="0.2">
      <c r="C74" s="13"/>
      <c r="D74" s="14"/>
    </row>
    <row r="75" spans="3:17" x14ac:dyDescent="0.2">
      <c r="C75" s="51" t="s">
        <v>64</v>
      </c>
      <c r="D75" s="48" t="s">
        <v>60</v>
      </c>
      <c r="E75" s="49" t="str">
        <f>_xlfn.CONCAT($B$15,C75,D75)</f>
        <v>A2-10</v>
      </c>
      <c r="F75" s="50"/>
      <c r="G75" s="86" t="s">
        <v>74</v>
      </c>
      <c r="H75" s="51">
        <v>1</v>
      </c>
      <c r="I75" s="52">
        <v>24</v>
      </c>
      <c r="J75" s="53">
        <f t="shared" si="1"/>
        <v>24</v>
      </c>
      <c r="K75" s="54"/>
      <c r="L75" s="55"/>
      <c r="M75" s="56">
        <f>K75*L75</f>
        <v>0</v>
      </c>
      <c r="N75" s="57"/>
      <c r="O75" s="12"/>
      <c r="P75" s="12"/>
      <c r="Q75" s="12"/>
    </row>
    <row r="76" spans="3:17" x14ac:dyDescent="0.2">
      <c r="C76" s="13"/>
      <c r="D76" s="14"/>
      <c r="G76" s="6"/>
    </row>
    <row r="77" spans="3:17" x14ac:dyDescent="0.2">
      <c r="C77" s="13"/>
      <c r="D77" s="14"/>
    </row>
    <row r="78" spans="3:17" x14ac:dyDescent="0.2">
      <c r="C78" s="13"/>
      <c r="D78" s="14"/>
    </row>
    <row r="79" spans="3:17" x14ac:dyDescent="0.2">
      <c r="E79" s="61" t="s">
        <v>81</v>
      </c>
      <c r="F79" s="61"/>
      <c r="G79" s="80" t="s">
        <v>97</v>
      </c>
      <c r="H79" s="63"/>
      <c r="I79" s="71"/>
      <c r="J79" s="64"/>
      <c r="K79" s="65"/>
      <c r="L79" s="65"/>
      <c r="M79" s="65"/>
      <c r="N79" s="65"/>
    </row>
    <row r="80" spans="3:17" x14ac:dyDescent="0.2">
      <c r="G80" s="82"/>
      <c r="J80" s="59"/>
    </row>
    <row r="81" spans="2:17" x14ac:dyDescent="0.2">
      <c r="C81" s="51" t="s">
        <v>65</v>
      </c>
      <c r="D81" s="48" t="s">
        <v>51</v>
      </c>
      <c r="E81" s="49" t="str">
        <f>_xlfn.CONCAT($B$15,C81,D81)</f>
        <v>A3-01</v>
      </c>
      <c r="F81" s="50"/>
      <c r="G81" s="86" t="s">
        <v>70</v>
      </c>
      <c r="H81" s="51">
        <v>1</v>
      </c>
      <c r="I81" s="52">
        <v>40</v>
      </c>
      <c r="J81" s="53">
        <f>H81*I81</f>
        <v>40</v>
      </c>
      <c r="K81" s="54"/>
      <c r="L81" s="55"/>
      <c r="M81" s="56">
        <f>K81*L81</f>
        <v>0</v>
      </c>
      <c r="N81" s="57"/>
      <c r="O81" s="12"/>
      <c r="P81" s="12"/>
      <c r="Q81" s="12"/>
    </row>
    <row r="82" spans="2:17" x14ac:dyDescent="0.2">
      <c r="C82" s="13"/>
      <c r="D82" s="14"/>
      <c r="G82" s="6"/>
    </row>
    <row r="83" spans="2:17" x14ac:dyDescent="0.2">
      <c r="C83" s="13"/>
      <c r="D83" s="14"/>
    </row>
    <row r="84" spans="2:17" x14ac:dyDescent="0.2">
      <c r="C84" s="51" t="s">
        <v>65</v>
      </c>
      <c r="D84" s="48" t="s">
        <v>52</v>
      </c>
      <c r="E84" s="49" t="str">
        <f>_xlfn.CONCAT($B$15,C84,D84)</f>
        <v>A3-02</v>
      </c>
      <c r="F84" s="50"/>
      <c r="G84" s="86" t="s">
        <v>47</v>
      </c>
      <c r="H84" s="51">
        <v>4</v>
      </c>
      <c r="I84" s="52">
        <v>15</v>
      </c>
      <c r="J84" s="53">
        <f>H84*I84</f>
        <v>60</v>
      </c>
      <c r="K84" s="54"/>
      <c r="L84" s="55"/>
      <c r="M84" s="56">
        <f>K84*L84</f>
        <v>0</v>
      </c>
      <c r="N84" s="57"/>
      <c r="O84" s="12"/>
      <c r="P84" s="12"/>
      <c r="Q84" s="12"/>
    </row>
    <row r="85" spans="2:17" x14ac:dyDescent="0.2">
      <c r="B85" s="24"/>
      <c r="C85" s="25"/>
      <c r="D85" s="25"/>
      <c r="E85" s="24"/>
      <c r="F85" s="26"/>
      <c r="G85" s="88"/>
      <c r="H85" s="27"/>
      <c r="I85" s="28"/>
      <c r="J85" s="28"/>
      <c r="O85" s="28"/>
      <c r="P85" s="60"/>
      <c r="Q85" s="60"/>
    </row>
    <row r="86" spans="2:17" x14ac:dyDescent="0.2">
      <c r="B86" s="24"/>
      <c r="C86" s="25"/>
      <c r="D86" s="25"/>
      <c r="E86" s="24"/>
      <c r="F86" s="26"/>
      <c r="G86" s="88"/>
      <c r="H86" s="27"/>
      <c r="I86" s="28"/>
      <c r="J86" s="28"/>
      <c r="O86" s="28"/>
      <c r="P86" s="60"/>
      <c r="Q86" s="60"/>
    </row>
    <row r="87" spans="2:17" x14ac:dyDescent="0.2">
      <c r="C87" s="51" t="s">
        <v>65</v>
      </c>
      <c r="D87" s="48" t="s">
        <v>53</v>
      </c>
      <c r="E87" s="49" t="str">
        <f>_xlfn.CONCAT($B$15,C87,D87)</f>
        <v>A3-03</v>
      </c>
      <c r="F87" s="50"/>
      <c r="G87" s="86" t="s">
        <v>45</v>
      </c>
      <c r="H87" s="51">
        <v>2</v>
      </c>
      <c r="I87" s="52">
        <v>40</v>
      </c>
      <c r="J87" s="53">
        <f>H87*I87</f>
        <v>80</v>
      </c>
      <c r="K87" s="54"/>
      <c r="L87" s="55"/>
      <c r="M87" s="56">
        <f>K87*L87</f>
        <v>0</v>
      </c>
      <c r="N87" s="57"/>
      <c r="O87" s="12"/>
      <c r="P87" s="12"/>
      <c r="Q87" s="12"/>
    </row>
    <row r="88" spans="2:17" x14ac:dyDescent="0.2">
      <c r="B88" s="24"/>
      <c r="C88" s="25"/>
      <c r="D88" s="25"/>
      <c r="E88" s="24"/>
      <c r="F88" s="26"/>
      <c r="G88" s="88"/>
      <c r="H88" s="27"/>
      <c r="I88" s="28"/>
      <c r="J88" s="28"/>
      <c r="O88" s="28"/>
      <c r="P88" s="60"/>
      <c r="Q88" s="60"/>
    </row>
    <row r="89" spans="2:17" x14ac:dyDescent="0.2">
      <c r="B89" s="24"/>
      <c r="C89" s="25"/>
      <c r="D89" s="25"/>
      <c r="E89" s="24"/>
      <c r="F89" s="26"/>
      <c r="G89" s="88"/>
      <c r="H89" s="27"/>
      <c r="I89" s="28"/>
      <c r="J89" s="28"/>
      <c r="O89" s="28"/>
      <c r="P89" s="60"/>
      <c r="Q89" s="60"/>
    </row>
    <row r="90" spans="2:17" x14ac:dyDescent="0.2">
      <c r="C90" s="51" t="s">
        <v>65</v>
      </c>
      <c r="D90" s="48" t="s">
        <v>54</v>
      </c>
      <c r="E90" s="49" t="str">
        <f>_xlfn.CONCAT($B$15,C90,D90)</f>
        <v>A3-04</v>
      </c>
      <c r="F90" s="50"/>
      <c r="G90" s="86" t="s">
        <v>27</v>
      </c>
      <c r="H90" s="51">
        <v>2</v>
      </c>
      <c r="I90" s="52">
        <v>8</v>
      </c>
      <c r="J90" s="53">
        <f>H90*I90</f>
        <v>16</v>
      </c>
      <c r="K90" s="54"/>
      <c r="L90" s="55"/>
      <c r="M90" s="56">
        <f>K90*L90</f>
        <v>0</v>
      </c>
      <c r="N90" s="57"/>
      <c r="O90" s="12"/>
      <c r="P90" s="12"/>
      <c r="Q90" s="12"/>
    </row>
    <row r="91" spans="2:17" x14ac:dyDescent="0.2">
      <c r="B91" s="24"/>
      <c r="C91" s="25"/>
      <c r="D91" s="25"/>
      <c r="E91" s="24"/>
      <c r="F91" s="26"/>
      <c r="G91" s="88"/>
      <c r="H91" s="27"/>
      <c r="I91" s="28"/>
      <c r="J91" s="28"/>
      <c r="K91" s="28"/>
      <c r="L91" s="28"/>
      <c r="M91" s="28"/>
      <c r="N91" s="28"/>
      <c r="O91" s="28"/>
      <c r="P91" s="60"/>
      <c r="Q91" s="60"/>
    </row>
    <row r="92" spans="2:17" x14ac:dyDescent="0.2">
      <c r="B92" s="24"/>
      <c r="C92" s="25"/>
      <c r="D92" s="25"/>
      <c r="E92" s="24"/>
      <c r="F92" s="26"/>
      <c r="G92" s="88"/>
      <c r="H92" s="27"/>
      <c r="I92" s="28"/>
      <c r="J92" s="28"/>
      <c r="K92" s="28"/>
      <c r="L92" s="28"/>
      <c r="M92" s="28"/>
      <c r="N92" s="28"/>
      <c r="O92" s="28"/>
      <c r="P92" s="60"/>
      <c r="Q92" s="60"/>
    </row>
    <row r="93" spans="2:17" x14ac:dyDescent="0.2">
      <c r="B93" s="24"/>
      <c r="C93" s="25"/>
      <c r="D93" s="25"/>
      <c r="E93" s="24"/>
      <c r="F93" s="26"/>
      <c r="G93" s="88"/>
      <c r="H93" s="27"/>
      <c r="I93" s="28"/>
      <c r="J93" s="28"/>
      <c r="K93" s="28"/>
      <c r="L93" s="28"/>
      <c r="M93" s="28"/>
      <c r="N93" s="28"/>
      <c r="O93" s="28"/>
      <c r="P93" s="60"/>
      <c r="Q93" s="60"/>
    </row>
    <row r="94" spans="2:17" x14ac:dyDescent="0.2">
      <c r="E94" s="61" t="s">
        <v>82</v>
      </c>
      <c r="F94" s="61"/>
      <c r="G94" s="80" t="s">
        <v>98</v>
      </c>
      <c r="H94" s="63"/>
      <c r="I94" s="71"/>
      <c r="J94" s="64"/>
      <c r="K94" s="65"/>
      <c r="L94" s="65"/>
      <c r="M94" s="65"/>
      <c r="N94" s="65"/>
    </row>
    <row r="95" spans="2:17" x14ac:dyDescent="0.2">
      <c r="G95" s="82"/>
      <c r="J95" s="59"/>
    </row>
    <row r="96" spans="2:17" x14ac:dyDescent="0.2">
      <c r="C96" s="51" t="s">
        <v>66</v>
      </c>
      <c r="D96" s="48" t="s">
        <v>51</v>
      </c>
      <c r="E96" s="49" t="str">
        <f>_xlfn.CONCAT($B$15,C96,D96)</f>
        <v>A4-01</v>
      </c>
      <c r="F96" s="50"/>
      <c r="G96" s="86" t="s">
        <v>20</v>
      </c>
      <c r="H96" s="51">
        <v>1</v>
      </c>
      <c r="I96" s="52">
        <v>24</v>
      </c>
      <c r="J96" s="53">
        <f t="shared" ref="J96:J108" si="2">H96*I96</f>
        <v>24</v>
      </c>
      <c r="K96" s="54"/>
      <c r="L96" s="55"/>
      <c r="M96" s="56">
        <f>K96*L96</f>
        <v>0</v>
      </c>
      <c r="N96" s="57"/>
      <c r="O96" s="12"/>
      <c r="P96" s="12"/>
      <c r="Q96" s="12"/>
    </row>
    <row r="97" spans="2:17" x14ac:dyDescent="0.2">
      <c r="B97" s="24"/>
      <c r="C97" s="25"/>
      <c r="D97" s="25"/>
      <c r="E97" s="24"/>
      <c r="F97" s="26"/>
      <c r="G97" s="88"/>
      <c r="H97" s="27"/>
      <c r="I97" s="28"/>
      <c r="J97" s="28"/>
      <c r="O97" s="28"/>
      <c r="P97" s="60"/>
      <c r="Q97" s="60"/>
    </row>
    <row r="98" spans="2:17" x14ac:dyDescent="0.2">
      <c r="B98" s="24"/>
      <c r="C98" s="25"/>
      <c r="D98" s="25"/>
      <c r="E98" s="24"/>
      <c r="F98" s="26"/>
      <c r="G98" s="88"/>
      <c r="H98" s="27"/>
      <c r="I98" s="28"/>
      <c r="J98" s="28"/>
      <c r="O98" s="28"/>
      <c r="P98" s="60"/>
      <c r="Q98" s="60"/>
    </row>
    <row r="99" spans="2:17" x14ac:dyDescent="0.2">
      <c r="C99" s="51" t="s">
        <v>66</v>
      </c>
      <c r="D99" s="48" t="s">
        <v>52</v>
      </c>
      <c r="E99" s="49" t="str">
        <f>_xlfn.CONCAT($B$15,C99,D99)</f>
        <v>A4-02</v>
      </c>
      <c r="F99" s="50"/>
      <c r="G99" s="86" t="s">
        <v>21</v>
      </c>
      <c r="H99" s="51">
        <v>1</v>
      </c>
      <c r="I99" s="52">
        <v>60</v>
      </c>
      <c r="J99" s="53">
        <f t="shared" si="2"/>
        <v>60</v>
      </c>
      <c r="K99" s="54"/>
      <c r="L99" s="55"/>
      <c r="M99" s="56">
        <f>K99*L99</f>
        <v>0</v>
      </c>
      <c r="N99" s="57"/>
      <c r="O99" s="12"/>
      <c r="P99" s="12"/>
      <c r="Q99" s="12"/>
    </row>
    <row r="100" spans="2:17" x14ac:dyDescent="0.2">
      <c r="B100" s="24"/>
      <c r="C100" s="25"/>
      <c r="D100" s="25"/>
      <c r="E100" s="24"/>
      <c r="F100" s="26"/>
      <c r="G100" s="88"/>
      <c r="H100" s="27"/>
      <c r="I100" s="28"/>
      <c r="J100" s="28"/>
      <c r="O100" s="28"/>
      <c r="P100" s="60"/>
      <c r="Q100" s="60"/>
    </row>
    <row r="101" spans="2:17" x14ac:dyDescent="0.2">
      <c r="B101" s="24"/>
      <c r="C101" s="25"/>
      <c r="D101" s="25"/>
      <c r="E101" s="24"/>
      <c r="F101" s="26"/>
      <c r="G101" s="88"/>
      <c r="H101" s="27"/>
      <c r="I101" s="28"/>
      <c r="J101" s="28"/>
      <c r="O101" s="28"/>
      <c r="P101" s="60"/>
      <c r="Q101" s="60"/>
    </row>
    <row r="102" spans="2:17" x14ac:dyDescent="0.2">
      <c r="C102" s="51" t="s">
        <v>66</v>
      </c>
      <c r="D102" s="48" t="s">
        <v>53</v>
      </c>
      <c r="E102" s="49" t="str">
        <f>_xlfn.CONCAT($B$15,C102,D102)</f>
        <v>A4-03</v>
      </c>
      <c r="F102" s="50"/>
      <c r="G102" s="86" t="s">
        <v>22</v>
      </c>
      <c r="H102" s="51">
        <v>1</v>
      </c>
      <c r="I102" s="52">
        <v>34</v>
      </c>
      <c r="J102" s="53">
        <f t="shared" si="2"/>
        <v>34</v>
      </c>
      <c r="K102" s="54"/>
      <c r="L102" s="55"/>
      <c r="M102" s="56">
        <f>K102*L102</f>
        <v>0</v>
      </c>
      <c r="N102" s="57"/>
      <c r="O102" s="12"/>
      <c r="P102" s="12"/>
      <c r="Q102" s="12"/>
    </row>
    <row r="103" spans="2:17" x14ac:dyDescent="0.2">
      <c r="B103" s="24"/>
      <c r="C103" s="25"/>
      <c r="D103" s="25"/>
      <c r="E103" s="24"/>
      <c r="F103" s="26"/>
      <c r="G103" s="88"/>
      <c r="H103" s="27"/>
      <c r="I103" s="28"/>
      <c r="J103" s="28"/>
      <c r="O103" s="28"/>
      <c r="P103" s="60"/>
      <c r="Q103" s="60"/>
    </row>
    <row r="104" spans="2:17" x14ac:dyDescent="0.2">
      <c r="B104" s="24"/>
      <c r="C104" s="25"/>
      <c r="D104" s="25"/>
      <c r="E104" s="24"/>
      <c r="F104" s="26"/>
      <c r="G104" s="88"/>
      <c r="H104" s="27"/>
      <c r="I104" s="28"/>
      <c r="J104" s="28"/>
      <c r="O104" s="28"/>
      <c r="P104" s="60"/>
      <c r="Q104" s="60"/>
    </row>
    <row r="105" spans="2:17" x14ac:dyDescent="0.2">
      <c r="C105" s="51" t="s">
        <v>66</v>
      </c>
      <c r="D105" s="48" t="s">
        <v>54</v>
      </c>
      <c r="E105" s="49" t="str">
        <f>_xlfn.CONCAT($B$15,C105,D105)</f>
        <v>A4-04</v>
      </c>
      <c r="F105" s="50"/>
      <c r="G105" s="86" t="s">
        <v>23</v>
      </c>
      <c r="H105" s="51">
        <v>1</v>
      </c>
      <c r="I105" s="52">
        <v>24</v>
      </c>
      <c r="J105" s="53">
        <f t="shared" si="2"/>
        <v>24</v>
      </c>
      <c r="K105" s="54"/>
      <c r="L105" s="55"/>
      <c r="M105" s="56">
        <f>K105*L105</f>
        <v>0</v>
      </c>
      <c r="N105" s="57"/>
      <c r="O105" s="12"/>
      <c r="P105" s="12"/>
      <c r="Q105" s="12"/>
    </row>
    <row r="106" spans="2:17" x14ac:dyDescent="0.2">
      <c r="B106" s="24"/>
      <c r="C106" s="25"/>
      <c r="D106" s="25"/>
      <c r="E106" s="24"/>
      <c r="F106" s="26"/>
      <c r="G106" s="88"/>
      <c r="H106" s="27"/>
      <c r="I106" s="28"/>
      <c r="J106" s="28"/>
      <c r="O106" s="28"/>
      <c r="P106" s="60"/>
      <c r="Q106" s="60"/>
    </row>
    <row r="107" spans="2:17" x14ac:dyDescent="0.2">
      <c r="B107" s="24"/>
      <c r="C107" s="25"/>
      <c r="D107" s="25"/>
      <c r="E107" s="24"/>
      <c r="F107" s="26"/>
      <c r="G107" s="88"/>
      <c r="H107" s="27"/>
      <c r="I107" s="28"/>
      <c r="J107" s="28"/>
      <c r="O107" s="28"/>
      <c r="P107" s="60"/>
      <c r="Q107" s="60"/>
    </row>
    <row r="108" spans="2:17" x14ac:dyDescent="0.2">
      <c r="C108" s="51" t="s">
        <v>66</v>
      </c>
      <c r="D108" s="48" t="s">
        <v>56</v>
      </c>
      <c r="E108" s="49" t="str">
        <f>_xlfn.CONCAT($B$15,C108,D108)</f>
        <v>A4-06</v>
      </c>
      <c r="F108" s="50"/>
      <c r="G108" s="86" t="s">
        <v>25</v>
      </c>
      <c r="H108" s="51">
        <v>1</v>
      </c>
      <c r="I108" s="52">
        <v>24</v>
      </c>
      <c r="J108" s="53">
        <f t="shared" si="2"/>
        <v>24</v>
      </c>
      <c r="K108" s="54"/>
      <c r="L108" s="55"/>
      <c r="M108" s="56">
        <f>K108*L108</f>
        <v>0</v>
      </c>
      <c r="N108" s="57"/>
      <c r="O108" s="12"/>
      <c r="P108" s="12"/>
      <c r="Q108" s="12"/>
    </row>
    <row r="109" spans="2:17" x14ac:dyDescent="0.2">
      <c r="B109" s="24"/>
      <c r="C109" s="25"/>
      <c r="D109" s="25"/>
      <c r="E109" s="24"/>
      <c r="F109" s="26"/>
      <c r="G109" s="88"/>
      <c r="H109" s="27"/>
      <c r="I109" s="28"/>
      <c r="J109" s="28"/>
      <c r="K109" s="28"/>
      <c r="L109" s="28"/>
      <c r="M109" s="28"/>
      <c r="N109" s="28"/>
      <c r="O109" s="28"/>
      <c r="P109" s="60"/>
      <c r="Q109" s="60"/>
    </row>
    <row r="110" spans="2:17" x14ac:dyDescent="0.2">
      <c r="B110" s="24"/>
      <c r="C110" s="25"/>
      <c r="D110" s="25"/>
      <c r="E110" s="24"/>
      <c r="F110" s="26"/>
      <c r="G110" s="88"/>
      <c r="H110" s="27"/>
      <c r="I110" s="28"/>
      <c r="J110" s="28"/>
      <c r="K110" s="28"/>
      <c r="L110" s="28"/>
      <c r="M110" s="28"/>
      <c r="N110" s="28"/>
      <c r="O110" s="28"/>
      <c r="P110" s="60"/>
      <c r="Q110" s="60"/>
    </row>
    <row r="111" spans="2:17" x14ac:dyDescent="0.2">
      <c r="C111" s="72"/>
      <c r="E111" s="66" t="s">
        <v>83</v>
      </c>
      <c r="F111" s="66"/>
      <c r="G111" s="67" t="s">
        <v>99</v>
      </c>
      <c r="H111" s="68"/>
      <c r="I111" s="73"/>
      <c r="J111" s="69"/>
      <c r="K111" s="70"/>
      <c r="L111" s="70"/>
      <c r="M111" s="70"/>
      <c r="N111" s="70"/>
      <c r="O111" s="74"/>
      <c r="P111" s="74"/>
      <c r="Q111" s="74"/>
    </row>
    <row r="112" spans="2:17" x14ac:dyDescent="0.2">
      <c r="C112" s="72"/>
      <c r="E112" s="75"/>
      <c r="F112" s="75"/>
      <c r="G112" s="76"/>
      <c r="H112" s="72"/>
      <c r="I112" s="77"/>
      <c r="J112" s="78"/>
      <c r="K112" s="74"/>
      <c r="L112" s="74"/>
      <c r="M112" s="74"/>
      <c r="N112" s="74"/>
      <c r="O112" s="74"/>
      <c r="P112" s="74"/>
      <c r="Q112" s="74"/>
    </row>
    <row r="113" spans="2:17" x14ac:dyDescent="0.2">
      <c r="C113" s="51" t="s">
        <v>67</v>
      </c>
      <c r="D113" s="48" t="s">
        <v>51</v>
      </c>
      <c r="E113" s="49" t="str">
        <f>_xlfn.CONCAT($B$15,C113,D113)</f>
        <v>A5-01</v>
      </c>
      <c r="F113" s="50"/>
      <c r="G113" s="86" t="s">
        <v>46</v>
      </c>
      <c r="H113" s="51">
        <v>1</v>
      </c>
      <c r="I113" s="52">
        <v>100</v>
      </c>
      <c r="J113" s="53">
        <f t="shared" ref="J113:J145" si="3">H113*I113</f>
        <v>100</v>
      </c>
      <c r="K113" s="54"/>
      <c r="L113" s="55"/>
      <c r="M113" s="56">
        <f>K113*L113</f>
        <v>0</v>
      </c>
      <c r="N113" s="57"/>
      <c r="O113" s="12"/>
      <c r="P113" s="12"/>
      <c r="Q113" s="12"/>
    </row>
    <row r="114" spans="2:17" x14ac:dyDescent="0.2">
      <c r="B114" s="24"/>
      <c r="C114" s="25"/>
      <c r="D114" s="25"/>
      <c r="E114" s="24"/>
      <c r="F114" s="26"/>
      <c r="G114" s="88"/>
      <c r="H114" s="27"/>
      <c r="I114" s="28"/>
      <c r="J114" s="28"/>
      <c r="O114" s="28"/>
      <c r="P114" s="60"/>
      <c r="Q114" s="60"/>
    </row>
    <row r="115" spans="2:17" x14ac:dyDescent="0.2">
      <c r="B115" s="24"/>
      <c r="C115" s="25"/>
      <c r="D115" s="25"/>
      <c r="E115" s="24"/>
      <c r="F115" s="26"/>
      <c r="G115" s="88"/>
      <c r="H115" s="27"/>
      <c r="I115" s="28"/>
      <c r="J115" s="28"/>
      <c r="O115" s="28"/>
      <c r="P115" s="60"/>
      <c r="Q115" s="60"/>
    </row>
    <row r="116" spans="2:17" x14ac:dyDescent="0.2">
      <c r="C116" s="51" t="s">
        <v>67</v>
      </c>
      <c r="D116" s="48" t="s">
        <v>52</v>
      </c>
      <c r="E116" s="49" t="str">
        <f>_xlfn.CONCAT($B$15,C116,D116)</f>
        <v>A5-02</v>
      </c>
      <c r="F116" s="50"/>
      <c r="G116" s="86" t="s">
        <v>10</v>
      </c>
      <c r="H116" s="51">
        <v>1</v>
      </c>
      <c r="I116" s="52">
        <v>232</v>
      </c>
      <c r="J116" s="53">
        <f t="shared" si="3"/>
        <v>232</v>
      </c>
      <c r="K116" s="54"/>
      <c r="L116" s="55"/>
      <c r="M116" s="56">
        <f>K116*L116</f>
        <v>0</v>
      </c>
      <c r="N116" s="57"/>
      <c r="O116" s="12"/>
      <c r="P116" s="12"/>
      <c r="Q116" s="12"/>
    </row>
    <row r="117" spans="2:17" x14ac:dyDescent="0.2">
      <c r="B117" s="24"/>
      <c r="C117" s="25"/>
      <c r="D117" s="25"/>
      <c r="E117" s="24"/>
      <c r="F117" s="26"/>
      <c r="G117" s="88"/>
      <c r="H117" s="27"/>
      <c r="I117" s="28"/>
      <c r="J117" s="28"/>
      <c r="O117" s="28"/>
      <c r="P117" s="60"/>
      <c r="Q117" s="60"/>
    </row>
    <row r="118" spans="2:17" x14ac:dyDescent="0.2">
      <c r="B118" s="24"/>
      <c r="C118" s="25"/>
      <c r="D118" s="25"/>
      <c r="E118" s="24"/>
      <c r="F118" s="26"/>
      <c r="G118" s="88"/>
      <c r="H118" s="27"/>
      <c r="I118" s="28"/>
      <c r="J118" s="28"/>
      <c r="O118" s="28"/>
      <c r="P118" s="60"/>
      <c r="Q118" s="60"/>
    </row>
    <row r="119" spans="2:17" x14ac:dyDescent="0.2">
      <c r="C119" s="51" t="s">
        <v>67</v>
      </c>
      <c r="D119" s="48" t="s">
        <v>53</v>
      </c>
      <c r="E119" s="49" t="str">
        <f>_xlfn.CONCAT($B$15,C119,D119)</f>
        <v>A5-03</v>
      </c>
      <c r="F119" s="50"/>
      <c r="G119" s="86" t="s">
        <v>11</v>
      </c>
      <c r="H119" s="51">
        <v>1</v>
      </c>
      <c r="I119" s="52">
        <v>186</v>
      </c>
      <c r="J119" s="53">
        <f t="shared" si="3"/>
        <v>186</v>
      </c>
      <c r="K119" s="54"/>
      <c r="L119" s="55"/>
      <c r="M119" s="56">
        <f>K119*L119</f>
        <v>0</v>
      </c>
      <c r="N119" s="57"/>
      <c r="O119" s="12"/>
      <c r="P119" s="12"/>
      <c r="Q119" s="12"/>
    </row>
    <row r="120" spans="2:17" x14ac:dyDescent="0.2">
      <c r="B120" s="24"/>
      <c r="C120" s="25"/>
      <c r="D120" s="25"/>
      <c r="E120" s="24"/>
      <c r="F120" s="26"/>
      <c r="G120" s="88"/>
      <c r="H120" s="27"/>
      <c r="I120" s="28"/>
      <c r="J120" s="28"/>
      <c r="O120" s="28"/>
      <c r="P120" s="60"/>
      <c r="Q120" s="60"/>
    </row>
    <row r="121" spans="2:17" x14ac:dyDescent="0.2">
      <c r="B121" s="24"/>
      <c r="C121" s="25"/>
      <c r="D121" s="25"/>
      <c r="E121" s="24"/>
      <c r="F121" s="26"/>
      <c r="G121" s="88"/>
      <c r="H121" s="27"/>
      <c r="I121" s="28"/>
      <c r="J121" s="28"/>
      <c r="O121" s="28"/>
      <c r="P121" s="60"/>
      <c r="Q121" s="60"/>
    </row>
    <row r="122" spans="2:17" x14ac:dyDescent="0.2">
      <c r="C122" s="51" t="s">
        <v>67</v>
      </c>
      <c r="D122" s="48" t="s">
        <v>54</v>
      </c>
      <c r="E122" s="49" t="str">
        <f>_xlfn.CONCAT($B$15,C122,D122)</f>
        <v>A5-04</v>
      </c>
      <c r="F122" s="50"/>
      <c r="G122" s="86" t="s">
        <v>12</v>
      </c>
      <c r="H122" s="51">
        <v>1</v>
      </c>
      <c r="I122" s="52">
        <v>116</v>
      </c>
      <c r="J122" s="53">
        <f t="shared" si="3"/>
        <v>116</v>
      </c>
      <c r="K122" s="54"/>
      <c r="L122" s="55"/>
      <c r="M122" s="56">
        <f>K122*L122</f>
        <v>0</v>
      </c>
      <c r="N122" s="57"/>
      <c r="O122" s="12"/>
      <c r="P122" s="12"/>
      <c r="Q122" s="12"/>
    </row>
    <row r="123" spans="2:17" x14ac:dyDescent="0.2">
      <c r="B123" s="24"/>
      <c r="C123" s="25"/>
      <c r="D123" s="25"/>
      <c r="E123" s="24"/>
      <c r="F123" s="26"/>
      <c r="G123" s="88"/>
      <c r="H123" s="27"/>
      <c r="I123" s="28"/>
      <c r="J123" s="28"/>
      <c r="K123" s="28"/>
      <c r="L123" s="28"/>
      <c r="M123" s="28"/>
      <c r="N123" s="28"/>
      <c r="O123" s="28"/>
      <c r="P123" s="60"/>
      <c r="Q123" s="60"/>
    </row>
    <row r="124" spans="2:17" x14ac:dyDescent="0.2">
      <c r="B124" s="24"/>
      <c r="C124" s="25"/>
      <c r="D124" s="25"/>
      <c r="E124" s="24"/>
      <c r="F124" s="26"/>
      <c r="G124" s="88"/>
      <c r="H124" s="27"/>
      <c r="I124" s="28"/>
      <c r="J124" s="28"/>
      <c r="K124" s="28"/>
      <c r="L124" s="28"/>
      <c r="M124" s="28"/>
      <c r="N124" s="28"/>
      <c r="O124" s="28"/>
      <c r="P124" s="60"/>
      <c r="Q124" s="60"/>
    </row>
    <row r="125" spans="2:17" x14ac:dyDescent="0.2">
      <c r="C125" s="72"/>
      <c r="E125" s="66" t="s">
        <v>84</v>
      </c>
      <c r="F125" s="66"/>
      <c r="G125" s="67" t="s">
        <v>100</v>
      </c>
      <c r="H125" s="68"/>
      <c r="I125" s="73"/>
      <c r="J125" s="69"/>
      <c r="K125" s="70"/>
      <c r="L125" s="70"/>
      <c r="M125" s="70"/>
      <c r="N125" s="70"/>
      <c r="O125" s="74"/>
      <c r="P125" s="74"/>
      <c r="Q125" s="74"/>
    </row>
    <row r="126" spans="2:17" x14ac:dyDescent="0.2">
      <c r="C126" s="72"/>
      <c r="E126" s="75"/>
      <c r="F126" s="75"/>
      <c r="G126" s="76"/>
      <c r="H126" s="72"/>
      <c r="I126" s="77"/>
      <c r="J126" s="78"/>
      <c r="K126" s="74"/>
      <c r="L126" s="74"/>
      <c r="M126" s="74"/>
      <c r="N126" s="74"/>
      <c r="O126" s="74"/>
      <c r="P126" s="74"/>
      <c r="Q126" s="74"/>
    </row>
    <row r="127" spans="2:17" x14ac:dyDescent="0.2">
      <c r="C127" s="51" t="s">
        <v>68</v>
      </c>
      <c r="D127" s="48" t="s">
        <v>51</v>
      </c>
      <c r="E127" s="49" t="str">
        <f>_xlfn.CONCAT($B$15,C127,D127)</f>
        <v>A6-01</v>
      </c>
      <c r="F127" s="50"/>
      <c r="G127" s="86" t="s">
        <v>13</v>
      </c>
      <c r="H127" s="51">
        <v>1</v>
      </c>
      <c r="I127" s="52">
        <v>20</v>
      </c>
      <c r="J127" s="53">
        <f t="shared" si="3"/>
        <v>20</v>
      </c>
      <c r="K127" s="54"/>
      <c r="L127" s="55"/>
      <c r="M127" s="56">
        <f>K127*L127</f>
        <v>0</v>
      </c>
      <c r="N127" s="57"/>
      <c r="O127" s="12"/>
      <c r="P127" s="12"/>
      <c r="Q127" s="12"/>
    </row>
    <row r="128" spans="2:17" x14ac:dyDescent="0.2">
      <c r="B128" s="24"/>
      <c r="C128" s="25"/>
      <c r="D128" s="25"/>
      <c r="E128" s="24"/>
      <c r="F128" s="26"/>
      <c r="G128" s="88"/>
      <c r="H128" s="27"/>
      <c r="I128" s="28"/>
      <c r="J128" s="28"/>
      <c r="O128" s="28"/>
      <c r="P128" s="60"/>
      <c r="Q128" s="60"/>
    </row>
    <row r="129" spans="2:17" x14ac:dyDescent="0.2">
      <c r="B129" s="24"/>
      <c r="C129" s="25"/>
      <c r="D129" s="25"/>
      <c r="E129" s="24"/>
      <c r="F129" s="26"/>
      <c r="G129" s="88"/>
      <c r="H129" s="27"/>
      <c r="I129" s="28"/>
      <c r="J129" s="28"/>
      <c r="O129" s="28"/>
      <c r="P129" s="60"/>
      <c r="Q129" s="60"/>
    </row>
    <row r="130" spans="2:17" x14ac:dyDescent="0.2">
      <c r="C130" s="51" t="s">
        <v>68</v>
      </c>
      <c r="D130" s="48" t="s">
        <v>52</v>
      </c>
      <c r="E130" s="49" t="str">
        <f>_xlfn.CONCAT($B$15,C130,D130)</f>
        <v>A6-02</v>
      </c>
      <c r="F130" s="50"/>
      <c r="G130" s="86" t="s">
        <v>14</v>
      </c>
      <c r="H130" s="51">
        <v>1</v>
      </c>
      <c r="I130" s="52">
        <v>16</v>
      </c>
      <c r="J130" s="53">
        <f t="shared" si="3"/>
        <v>16</v>
      </c>
      <c r="K130" s="54"/>
      <c r="L130" s="55"/>
      <c r="M130" s="56">
        <f>K130*L130</f>
        <v>0</v>
      </c>
      <c r="N130" s="57"/>
      <c r="O130" s="12"/>
      <c r="P130" s="12"/>
      <c r="Q130" s="12"/>
    </row>
    <row r="131" spans="2:17" x14ac:dyDescent="0.2">
      <c r="B131" s="24"/>
      <c r="C131" s="25"/>
      <c r="D131" s="25"/>
      <c r="E131" s="24"/>
      <c r="F131" s="26"/>
      <c r="G131" s="88"/>
      <c r="H131" s="27"/>
      <c r="I131" s="28"/>
      <c r="J131" s="28"/>
      <c r="O131" s="28"/>
      <c r="P131" s="60"/>
      <c r="Q131" s="60"/>
    </row>
    <row r="132" spans="2:17" x14ac:dyDescent="0.2">
      <c r="B132" s="24"/>
      <c r="C132" s="25"/>
      <c r="D132" s="25"/>
      <c r="E132" s="24"/>
      <c r="F132" s="26"/>
      <c r="G132" s="88"/>
      <c r="H132" s="27"/>
      <c r="I132" s="28"/>
      <c r="J132" s="28"/>
      <c r="O132" s="28"/>
      <c r="P132" s="60"/>
      <c r="Q132" s="60"/>
    </row>
    <row r="133" spans="2:17" x14ac:dyDescent="0.2">
      <c r="C133" s="51" t="s">
        <v>68</v>
      </c>
      <c r="D133" s="48" t="s">
        <v>53</v>
      </c>
      <c r="E133" s="49" t="str">
        <f>_xlfn.CONCAT($B$15,C133,D133)</f>
        <v>A6-03</v>
      </c>
      <c r="F133" s="50"/>
      <c r="G133" s="86" t="s">
        <v>15</v>
      </c>
      <c r="H133" s="51">
        <v>1</v>
      </c>
      <c r="I133" s="52">
        <v>16</v>
      </c>
      <c r="J133" s="53">
        <f t="shared" si="3"/>
        <v>16</v>
      </c>
      <c r="K133" s="54"/>
      <c r="L133" s="55"/>
      <c r="M133" s="56">
        <f>K133*L133</f>
        <v>0</v>
      </c>
      <c r="N133" s="57"/>
      <c r="O133" s="12"/>
      <c r="P133" s="12"/>
      <c r="Q133" s="12"/>
    </row>
    <row r="134" spans="2:17" x14ac:dyDescent="0.2">
      <c r="B134" s="24"/>
      <c r="C134" s="25"/>
      <c r="D134" s="25"/>
      <c r="E134" s="24"/>
      <c r="F134" s="26"/>
      <c r="G134" s="88"/>
      <c r="H134" s="27"/>
      <c r="I134" s="28"/>
      <c r="J134" s="28"/>
      <c r="O134" s="28"/>
      <c r="P134" s="60"/>
      <c r="Q134" s="60"/>
    </row>
    <row r="135" spans="2:17" x14ac:dyDescent="0.2">
      <c r="B135" s="24"/>
      <c r="C135" s="25"/>
      <c r="D135" s="25"/>
      <c r="E135" s="24"/>
      <c r="F135" s="26"/>
      <c r="G135" s="88"/>
      <c r="H135" s="27"/>
      <c r="I135" s="28"/>
      <c r="J135" s="28"/>
      <c r="O135" s="28"/>
      <c r="P135" s="60"/>
      <c r="Q135" s="60"/>
    </row>
    <row r="136" spans="2:17" x14ac:dyDescent="0.2">
      <c r="C136" s="51" t="s">
        <v>68</v>
      </c>
      <c r="D136" s="48" t="s">
        <v>54</v>
      </c>
      <c r="E136" s="49" t="str">
        <f>_xlfn.CONCAT($B$15,C136,D136)</f>
        <v>A6-04</v>
      </c>
      <c r="F136" s="50"/>
      <c r="G136" s="86" t="s">
        <v>16</v>
      </c>
      <c r="H136" s="51">
        <v>1</v>
      </c>
      <c r="I136" s="52">
        <v>16</v>
      </c>
      <c r="J136" s="53">
        <f t="shared" si="3"/>
        <v>16</v>
      </c>
      <c r="K136" s="54"/>
      <c r="L136" s="55"/>
      <c r="M136" s="56">
        <f>K136*L136</f>
        <v>0</v>
      </c>
      <c r="N136" s="57"/>
      <c r="O136" s="12"/>
      <c r="P136" s="12"/>
      <c r="Q136" s="12"/>
    </row>
    <row r="137" spans="2:17" x14ac:dyDescent="0.2">
      <c r="B137" s="24"/>
      <c r="C137" s="25"/>
      <c r="D137" s="25"/>
      <c r="E137" s="24"/>
      <c r="F137" s="26"/>
      <c r="G137" s="88"/>
      <c r="H137" s="27"/>
      <c r="I137" s="28"/>
      <c r="J137" s="28"/>
      <c r="O137" s="28"/>
      <c r="P137" s="60"/>
      <c r="Q137" s="60"/>
    </row>
    <row r="138" spans="2:17" x14ac:dyDescent="0.2">
      <c r="B138" s="24"/>
      <c r="C138" s="25"/>
      <c r="D138" s="25"/>
      <c r="E138" s="24"/>
      <c r="F138" s="26"/>
      <c r="G138" s="88"/>
      <c r="H138" s="27"/>
      <c r="I138" s="28"/>
      <c r="J138" s="28"/>
      <c r="O138" s="28"/>
      <c r="P138" s="60"/>
      <c r="Q138" s="60"/>
    </row>
    <row r="139" spans="2:17" x14ac:dyDescent="0.2">
      <c r="C139" s="51" t="s">
        <v>68</v>
      </c>
      <c r="D139" s="48" t="s">
        <v>55</v>
      </c>
      <c r="E139" s="49" t="str">
        <f>_xlfn.CONCAT($B$15,C139,D139)</f>
        <v>A6-05</v>
      </c>
      <c r="F139" s="50"/>
      <c r="G139" s="86" t="s">
        <v>17</v>
      </c>
      <c r="H139" s="51">
        <v>1</v>
      </c>
      <c r="I139" s="52">
        <v>16</v>
      </c>
      <c r="J139" s="53">
        <f t="shared" si="3"/>
        <v>16</v>
      </c>
      <c r="K139" s="54"/>
      <c r="L139" s="55"/>
      <c r="M139" s="56">
        <f>K139*L139</f>
        <v>0</v>
      </c>
      <c r="N139" s="57"/>
      <c r="O139" s="12"/>
      <c r="P139" s="12"/>
      <c r="Q139" s="12"/>
    </row>
    <row r="140" spans="2:17" x14ac:dyDescent="0.2">
      <c r="B140" s="24"/>
      <c r="C140" s="25"/>
      <c r="D140" s="25"/>
      <c r="E140" s="24"/>
      <c r="F140" s="26"/>
      <c r="G140" s="88"/>
      <c r="H140" s="27"/>
      <c r="I140" s="28"/>
      <c r="J140" s="28"/>
      <c r="O140" s="28"/>
      <c r="P140" s="60"/>
      <c r="Q140" s="60"/>
    </row>
    <row r="141" spans="2:17" x14ac:dyDescent="0.2">
      <c r="B141" s="24"/>
      <c r="C141" s="25"/>
      <c r="D141" s="25"/>
      <c r="E141" s="24"/>
      <c r="F141" s="26"/>
      <c r="G141" s="88"/>
      <c r="H141" s="27"/>
      <c r="I141" s="28"/>
      <c r="J141" s="28"/>
      <c r="O141" s="28"/>
      <c r="P141" s="60"/>
      <c r="Q141" s="60"/>
    </row>
    <row r="142" spans="2:17" x14ac:dyDescent="0.2">
      <c r="C142" s="51" t="s">
        <v>68</v>
      </c>
      <c r="D142" s="48" t="s">
        <v>56</v>
      </c>
      <c r="E142" s="49" t="str">
        <f>_xlfn.CONCAT($B$15,C142,D142)</f>
        <v>A6-06</v>
      </c>
      <c r="F142" s="50"/>
      <c r="G142" s="86" t="s">
        <v>18</v>
      </c>
      <c r="H142" s="51">
        <v>1</v>
      </c>
      <c r="I142" s="52">
        <v>80</v>
      </c>
      <c r="J142" s="53">
        <f t="shared" si="3"/>
        <v>80</v>
      </c>
      <c r="K142" s="54"/>
      <c r="L142" s="55"/>
      <c r="M142" s="56">
        <f>K142*L142</f>
        <v>0</v>
      </c>
      <c r="N142" s="57"/>
      <c r="O142" s="12"/>
      <c r="P142" s="12"/>
      <c r="Q142" s="12"/>
    </row>
    <row r="143" spans="2:17" x14ac:dyDescent="0.2">
      <c r="B143" s="24"/>
      <c r="C143" s="25"/>
      <c r="D143" s="25"/>
      <c r="E143" s="24"/>
      <c r="F143" s="26"/>
      <c r="G143" s="88"/>
      <c r="H143" s="27"/>
      <c r="I143" s="28"/>
      <c r="J143" s="28"/>
      <c r="O143" s="28"/>
      <c r="P143" s="60"/>
      <c r="Q143" s="60"/>
    </row>
    <row r="144" spans="2:17" x14ac:dyDescent="0.2">
      <c r="B144" s="24"/>
      <c r="C144" s="25"/>
      <c r="D144" s="25"/>
      <c r="E144" s="24"/>
      <c r="F144" s="26"/>
      <c r="G144" s="88"/>
      <c r="H144" s="27"/>
      <c r="I144" s="28"/>
      <c r="J144" s="28"/>
      <c r="O144" s="28"/>
      <c r="P144" s="60"/>
      <c r="Q144" s="60"/>
    </row>
    <row r="145" spans="2:17" x14ac:dyDescent="0.2">
      <c r="C145" s="51" t="s">
        <v>68</v>
      </c>
      <c r="D145" s="48" t="s">
        <v>57</v>
      </c>
      <c r="E145" s="49" t="str">
        <f>_xlfn.CONCAT($B$15,C145,D145)</f>
        <v>A6-07</v>
      </c>
      <c r="F145" s="50"/>
      <c r="G145" s="86" t="s">
        <v>106</v>
      </c>
      <c r="H145" s="51">
        <v>1</v>
      </c>
      <c r="I145" s="52">
        <v>14</v>
      </c>
      <c r="J145" s="53">
        <f t="shared" si="3"/>
        <v>14</v>
      </c>
      <c r="K145" s="54"/>
      <c r="L145" s="55"/>
      <c r="M145" s="56">
        <f>K145*L145</f>
        <v>0</v>
      </c>
      <c r="N145" s="57"/>
      <c r="O145" s="12"/>
      <c r="P145" s="12"/>
      <c r="Q145" s="12"/>
    </row>
    <row r="146" spans="2:17" x14ac:dyDescent="0.2">
      <c r="B146" s="24"/>
      <c r="C146" s="25"/>
      <c r="D146" s="25"/>
      <c r="E146" s="24"/>
      <c r="F146" s="26"/>
      <c r="G146" s="88"/>
      <c r="H146" s="27"/>
      <c r="I146" s="28"/>
      <c r="J146" s="28"/>
      <c r="O146" s="28"/>
      <c r="P146" s="60"/>
      <c r="Q146" s="60"/>
    </row>
    <row r="147" spans="2:17" x14ac:dyDescent="0.2">
      <c r="B147" s="24"/>
      <c r="C147" s="25"/>
      <c r="D147" s="25"/>
      <c r="E147" s="24"/>
      <c r="F147" s="26"/>
      <c r="G147" s="88"/>
      <c r="H147" s="27"/>
      <c r="I147" s="28"/>
      <c r="J147" s="28"/>
      <c r="O147" s="28"/>
      <c r="P147" s="60"/>
      <c r="Q147" s="60"/>
    </row>
    <row r="148" spans="2:17" x14ac:dyDescent="0.2">
      <c r="B148" s="24"/>
      <c r="C148" s="25"/>
      <c r="D148" s="25"/>
      <c r="E148" s="24"/>
      <c r="F148" s="26"/>
      <c r="G148" s="88"/>
      <c r="H148" s="27"/>
      <c r="I148" s="28"/>
      <c r="J148" s="28"/>
      <c r="K148" s="28"/>
      <c r="L148" s="28"/>
      <c r="M148" s="28"/>
      <c r="N148" s="28"/>
      <c r="O148" s="28"/>
      <c r="P148" s="60"/>
      <c r="Q148" s="60"/>
    </row>
    <row r="149" spans="2:17" x14ac:dyDescent="0.2">
      <c r="B149" s="18"/>
      <c r="C149" s="82"/>
      <c r="D149" s="82"/>
      <c r="E149" s="80" t="s">
        <v>85</v>
      </c>
      <c r="F149" s="81"/>
      <c r="G149" s="80" t="s">
        <v>105</v>
      </c>
      <c r="H149" s="61"/>
      <c r="I149" s="71"/>
      <c r="J149" s="79">
        <v>827</v>
      </c>
      <c r="K149" s="65"/>
      <c r="L149" s="65"/>
      <c r="M149" s="65"/>
      <c r="N149" s="65"/>
    </row>
    <row r="150" spans="2:17" x14ac:dyDescent="0.2">
      <c r="B150" s="18"/>
      <c r="C150" s="82"/>
      <c r="D150" s="82"/>
      <c r="E150" s="82"/>
      <c r="F150" s="18"/>
      <c r="G150" s="82"/>
      <c r="H150" s="4"/>
    </row>
    <row r="151" spans="2:17" x14ac:dyDescent="0.2">
      <c r="C151" s="51" t="s">
        <v>69</v>
      </c>
      <c r="D151" s="48" t="s">
        <v>51</v>
      </c>
      <c r="E151" s="49" t="str">
        <f>_xlfn.CONCAT($B$15,C151,D151)</f>
        <v>A7-01</v>
      </c>
      <c r="F151" s="50"/>
      <c r="G151" s="86" t="s">
        <v>28</v>
      </c>
      <c r="H151" s="51">
        <v>1</v>
      </c>
      <c r="I151" s="52">
        <v>360</v>
      </c>
      <c r="J151" s="53"/>
      <c r="K151" s="54"/>
      <c r="L151" s="55"/>
      <c r="M151" s="56">
        <f>K151*L151</f>
        <v>0</v>
      </c>
      <c r="N151" s="57"/>
      <c r="O151" s="12"/>
      <c r="P151" s="12"/>
      <c r="Q151" s="12"/>
    </row>
    <row r="152" spans="2:17" x14ac:dyDescent="0.2">
      <c r="B152" s="24"/>
      <c r="C152" s="25"/>
      <c r="D152" s="25"/>
      <c r="E152" s="20"/>
      <c r="F152" s="26"/>
      <c r="G152" s="88"/>
      <c r="H152" s="27"/>
      <c r="I152" s="28"/>
      <c r="J152" s="28"/>
      <c r="O152" s="28"/>
      <c r="P152" s="60"/>
      <c r="Q152" s="60"/>
    </row>
    <row r="153" spans="2:17" x14ac:dyDescent="0.2">
      <c r="B153" s="24"/>
      <c r="C153" s="25"/>
      <c r="D153" s="25"/>
      <c r="E153" s="20"/>
      <c r="F153" s="26"/>
      <c r="G153" s="88"/>
      <c r="H153" s="27"/>
      <c r="I153" s="28"/>
      <c r="J153" s="28"/>
      <c r="O153" s="28"/>
      <c r="P153" s="60"/>
      <c r="Q153" s="60"/>
    </row>
    <row r="154" spans="2:17" x14ac:dyDescent="0.2">
      <c r="C154" s="51" t="s">
        <v>69</v>
      </c>
      <c r="D154" s="48" t="s">
        <v>52</v>
      </c>
      <c r="E154" s="49" t="str">
        <f>_xlfn.CONCAT($B$15,C154,D154)</f>
        <v>A7-02</v>
      </c>
      <c r="F154" s="50"/>
      <c r="G154" s="86" t="s">
        <v>30</v>
      </c>
      <c r="H154" s="51">
        <v>1</v>
      </c>
      <c r="I154" s="52">
        <v>40</v>
      </c>
      <c r="J154" s="53"/>
      <c r="K154" s="54"/>
      <c r="L154" s="55"/>
      <c r="M154" s="56">
        <f>K154*L154</f>
        <v>0</v>
      </c>
      <c r="N154" s="57"/>
      <c r="O154" s="12"/>
      <c r="P154" s="12"/>
      <c r="Q154" s="12"/>
    </row>
    <row r="155" spans="2:17" x14ac:dyDescent="0.2">
      <c r="B155" s="24"/>
      <c r="C155" s="25"/>
      <c r="D155" s="25"/>
      <c r="E155" s="20"/>
      <c r="F155" s="26"/>
      <c r="G155" s="88"/>
      <c r="H155" s="27"/>
      <c r="I155" s="28"/>
      <c r="J155" s="28"/>
      <c r="O155" s="28"/>
      <c r="P155" s="60"/>
      <c r="Q155" s="60"/>
    </row>
    <row r="156" spans="2:17" x14ac:dyDescent="0.2">
      <c r="B156" s="24"/>
      <c r="C156" s="25"/>
      <c r="D156" s="25"/>
      <c r="E156" s="20"/>
      <c r="F156" s="26"/>
      <c r="G156" s="88"/>
      <c r="H156" s="27"/>
      <c r="I156" s="28"/>
      <c r="J156" s="28"/>
      <c r="O156" s="28"/>
      <c r="P156" s="60"/>
      <c r="Q156" s="60"/>
    </row>
    <row r="157" spans="2:17" x14ac:dyDescent="0.2">
      <c r="C157" s="51" t="s">
        <v>69</v>
      </c>
      <c r="D157" s="48" t="s">
        <v>53</v>
      </c>
      <c r="E157" s="49" t="str">
        <f>_xlfn.CONCAT($B$15,C157,D157)</f>
        <v>A7-03</v>
      </c>
      <c r="F157" s="50"/>
      <c r="G157" s="86" t="s">
        <v>31</v>
      </c>
      <c r="H157" s="51">
        <v>1</v>
      </c>
      <c r="I157" s="52">
        <v>22</v>
      </c>
      <c r="J157" s="53"/>
      <c r="K157" s="54"/>
      <c r="L157" s="55"/>
      <c r="M157" s="56">
        <f>K157*L157</f>
        <v>0</v>
      </c>
      <c r="N157" s="57"/>
      <c r="O157" s="12"/>
      <c r="P157" s="12"/>
      <c r="Q157" s="12"/>
    </row>
    <row r="158" spans="2:17" x14ac:dyDescent="0.2">
      <c r="B158" s="24"/>
      <c r="C158" s="25"/>
      <c r="D158" s="25"/>
      <c r="E158" s="20"/>
      <c r="F158" s="26"/>
      <c r="G158" s="88"/>
      <c r="H158" s="27"/>
      <c r="I158" s="28"/>
      <c r="J158" s="28"/>
      <c r="O158" s="28"/>
      <c r="P158" s="60"/>
      <c r="Q158" s="60"/>
    </row>
    <row r="159" spans="2:17" x14ac:dyDescent="0.2">
      <c r="B159" s="24"/>
      <c r="C159" s="25"/>
      <c r="D159" s="25"/>
      <c r="E159" s="20"/>
      <c r="F159" s="26"/>
      <c r="G159" s="88"/>
      <c r="H159" s="27"/>
      <c r="I159" s="28"/>
      <c r="J159" s="28"/>
      <c r="O159" s="28"/>
      <c r="P159" s="60"/>
      <c r="Q159" s="60"/>
    </row>
    <row r="160" spans="2:17" x14ac:dyDescent="0.2">
      <c r="C160" s="51" t="s">
        <v>69</v>
      </c>
      <c r="D160" s="48" t="s">
        <v>54</v>
      </c>
      <c r="E160" s="49" t="str">
        <f>_xlfn.CONCAT($B$15,C160,D160)</f>
        <v>A7-04</v>
      </c>
      <c r="F160" s="50"/>
      <c r="G160" s="86" t="s">
        <v>29</v>
      </c>
      <c r="H160" s="51">
        <v>1</v>
      </c>
      <c r="I160" s="52">
        <v>196</v>
      </c>
      <c r="J160" s="53"/>
      <c r="K160" s="54"/>
      <c r="L160" s="55"/>
      <c r="M160" s="56">
        <f>K160*L160</f>
        <v>0</v>
      </c>
      <c r="N160" s="57"/>
      <c r="O160" s="12"/>
      <c r="P160" s="12"/>
      <c r="Q160" s="12"/>
    </row>
    <row r="161" spans="2:17" x14ac:dyDescent="0.2">
      <c r="B161" s="24"/>
      <c r="C161" s="25"/>
      <c r="D161" s="25"/>
      <c r="E161" s="20"/>
      <c r="F161" s="26"/>
      <c r="G161" s="88"/>
      <c r="H161" s="27"/>
      <c r="I161" s="28"/>
      <c r="J161" s="28"/>
      <c r="O161" s="28"/>
      <c r="P161" s="60"/>
      <c r="Q161" s="60"/>
    </row>
    <row r="162" spans="2:17" x14ac:dyDescent="0.2">
      <c r="B162" s="24"/>
      <c r="C162" s="25"/>
      <c r="D162" s="25"/>
      <c r="E162" s="20"/>
      <c r="F162" s="26"/>
      <c r="G162" s="88"/>
      <c r="H162" s="27"/>
      <c r="I162" s="28"/>
      <c r="J162" s="28"/>
      <c r="O162" s="28"/>
      <c r="P162" s="60"/>
      <c r="Q162" s="60"/>
    </row>
    <row r="163" spans="2:17" x14ac:dyDescent="0.2">
      <c r="C163" s="51" t="s">
        <v>69</v>
      </c>
      <c r="D163" s="48" t="s">
        <v>55</v>
      </c>
      <c r="E163" s="49" t="str">
        <f>_xlfn.CONCAT($B$15,C163,D163)</f>
        <v>A7-05</v>
      </c>
      <c r="F163" s="50"/>
      <c r="G163" s="86" t="s">
        <v>32</v>
      </c>
      <c r="H163" s="51">
        <v>1</v>
      </c>
      <c r="I163" s="52">
        <v>12</v>
      </c>
      <c r="J163" s="53"/>
      <c r="K163" s="54"/>
      <c r="L163" s="55"/>
      <c r="M163" s="56">
        <f>K163*L163</f>
        <v>0</v>
      </c>
      <c r="N163" s="57"/>
      <c r="O163" s="12"/>
      <c r="P163" s="12"/>
      <c r="Q163" s="12"/>
    </row>
    <row r="164" spans="2:17" x14ac:dyDescent="0.2">
      <c r="B164" s="24"/>
      <c r="C164" s="25"/>
      <c r="D164" s="25"/>
      <c r="E164" s="20"/>
      <c r="F164" s="26"/>
      <c r="G164" s="88"/>
      <c r="H164" s="27"/>
      <c r="I164" s="28"/>
      <c r="J164" s="28"/>
      <c r="O164" s="28"/>
      <c r="P164" s="60"/>
      <c r="Q164" s="60"/>
    </row>
    <row r="165" spans="2:17" x14ac:dyDescent="0.2">
      <c r="B165" s="24"/>
      <c r="C165" s="25"/>
      <c r="D165" s="25"/>
      <c r="E165" s="20"/>
      <c r="F165" s="26"/>
      <c r="G165" s="88"/>
      <c r="H165" s="27"/>
      <c r="I165" s="28"/>
      <c r="J165" s="28"/>
      <c r="O165" s="28"/>
      <c r="P165" s="60"/>
      <c r="Q165" s="60"/>
    </row>
    <row r="166" spans="2:17" x14ac:dyDescent="0.2">
      <c r="C166" s="51" t="s">
        <v>69</v>
      </c>
      <c r="D166" s="48" t="s">
        <v>56</v>
      </c>
      <c r="E166" s="49" t="str">
        <f>_xlfn.CONCAT($B$15,C166,D166)</f>
        <v>A7-06</v>
      </c>
      <c r="F166" s="50"/>
      <c r="G166" s="86" t="s">
        <v>39</v>
      </c>
      <c r="H166" s="51">
        <v>1</v>
      </c>
      <c r="I166" s="52">
        <v>4</v>
      </c>
      <c r="J166" s="53"/>
      <c r="K166" s="54"/>
      <c r="L166" s="55"/>
      <c r="M166" s="56">
        <f>K166*L166</f>
        <v>0</v>
      </c>
      <c r="N166" s="57"/>
      <c r="O166" s="12"/>
      <c r="P166" s="12"/>
      <c r="Q166" s="12"/>
    </row>
    <row r="167" spans="2:17" x14ac:dyDescent="0.2">
      <c r="B167" s="24"/>
      <c r="C167" s="25"/>
      <c r="D167" s="25"/>
      <c r="E167" s="20"/>
      <c r="F167" s="26"/>
      <c r="G167" s="88"/>
      <c r="H167" s="27"/>
      <c r="I167" s="28"/>
      <c r="J167" s="28"/>
      <c r="O167" s="28"/>
      <c r="P167" s="60"/>
      <c r="Q167" s="60"/>
    </row>
    <row r="168" spans="2:17" x14ac:dyDescent="0.2">
      <c r="B168" s="24"/>
      <c r="C168" s="25"/>
      <c r="D168" s="25"/>
      <c r="E168" s="20"/>
      <c r="F168" s="26"/>
      <c r="G168" s="88"/>
      <c r="H168" s="27"/>
      <c r="I168" s="28"/>
      <c r="J168" s="28"/>
      <c r="O168" s="28"/>
      <c r="P168" s="60"/>
      <c r="Q168" s="60"/>
    </row>
    <row r="169" spans="2:17" x14ac:dyDescent="0.2">
      <c r="C169" s="51" t="s">
        <v>69</v>
      </c>
      <c r="D169" s="48" t="s">
        <v>57</v>
      </c>
      <c r="E169" s="49" t="str">
        <f>_xlfn.CONCAT($B$15,C169,D169)</f>
        <v>A7-07</v>
      </c>
      <c r="F169" s="50"/>
      <c r="G169" s="86" t="s">
        <v>38</v>
      </c>
      <c r="H169" s="51">
        <v>1</v>
      </c>
      <c r="I169" s="52">
        <v>168</v>
      </c>
      <c r="J169" s="53"/>
      <c r="K169" s="54"/>
      <c r="L169" s="55"/>
      <c r="M169" s="56">
        <f>K169*L169</f>
        <v>0</v>
      </c>
      <c r="N169" s="57"/>
      <c r="O169" s="12"/>
      <c r="P169" s="12"/>
      <c r="Q169" s="12"/>
    </row>
    <row r="170" spans="2:17" x14ac:dyDescent="0.2">
      <c r="B170" s="24"/>
      <c r="C170" s="25"/>
      <c r="D170" s="25"/>
      <c r="E170" s="20"/>
      <c r="F170" s="26"/>
      <c r="G170" s="88"/>
      <c r="H170" s="27"/>
      <c r="I170" s="28"/>
      <c r="J170" s="28"/>
      <c r="O170" s="28"/>
      <c r="P170" s="60"/>
      <c r="Q170" s="60"/>
    </row>
    <row r="171" spans="2:17" x14ac:dyDescent="0.2">
      <c r="B171" s="24"/>
      <c r="C171" s="25"/>
      <c r="D171" s="25"/>
      <c r="E171" s="20"/>
      <c r="F171" s="26"/>
      <c r="G171" s="88"/>
      <c r="H171" s="27"/>
      <c r="I171" s="28"/>
      <c r="J171" s="28"/>
      <c r="O171" s="28"/>
      <c r="P171" s="60"/>
      <c r="Q171" s="60"/>
    </row>
    <row r="172" spans="2:17" x14ac:dyDescent="0.2">
      <c r="C172" s="51" t="s">
        <v>69</v>
      </c>
      <c r="D172" s="48" t="s">
        <v>58</v>
      </c>
      <c r="E172" s="49" t="str">
        <f>_xlfn.CONCAT($B$15,C172,D172)</f>
        <v>A7-08</v>
      </c>
      <c r="F172" s="50"/>
      <c r="G172" s="86" t="s">
        <v>33</v>
      </c>
      <c r="H172" s="51">
        <v>1</v>
      </c>
      <c r="I172" s="52">
        <v>12</v>
      </c>
      <c r="J172" s="53"/>
      <c r="K172" s="54"/>
      <c r="L172" s="55"/>
      <c r="M172" s="56">
        <f>K172*L172</f>
        <v>0</v>
      </c>
      <c r="N172" s="57"/>
      <c r="O172" s="12"/>
      <c r="P172" s="12"/>
      <c r="Q172" s="12"/>
    </row>
    <row r="173" spans="2:17" x14ac:dyDescent="0.2">
      <c r="B173" s="24"/>
      <c r="C173" s="25"/>
      <c r="D173" s="25"/>
      <c r="E173" s="20"/>
      <c r="F173" s="26"/>
      <c r="G173" s="88"/>
      <c r="H173" s="27"/>
      <c r="I173" s="28"/>
      <c r="J173" s="28"/>
      <c r="K173" s="28"/>
      <c r="L173" s="28"/>
      <c r="M173" s="28"/>
      <c r="N173" s="28"/>
      <c r="O173" s="28"/>
      <c r="P173" s="60"/>
      <c r="Q173" s="60"/>
    </row>
    <row r="174" spans="2:17" x14ac:dyDescent="0.2">
      <c r="B174" s="24"/>
      <c r="C174" s="25"/>
      <c r="D174" s="25"/>
      <c r="E174" s="20"/>
      <c r="F174" s="26"/>
      <c r="G174" s="88"/>
      <c r="H174" s="27"/>
      <c r="I174" s="28"/>
      <c r="J174" s="28"/>
      <c r="K174" s="28"/>
      <c r="L174" s="28"/>
      <c r="M174" s="28"/>
      <c r="N174" s="28"/>
      <c r="O174" s="28"/>
      <c r="P174" s="60"/>
      <c r="Q174" s="60"/>
    </row>
    <row r="175" spans="2:17" x14ac:dyDescent="0.2">
      <c r="C175" s="51" t="s">
        <v>69</v>
      </c>
      <c r="D175" s="48" t="s">
        <v>59</v>
      </c>
      <c r="E175" s="49" t="str">
        <f>_xlfn.CONCAT($B$15,C175,D175)</f>
        <v>A7-09</v>
      </c>
      <c r="F175" s="50"/>
      <c r="G175" s="86" t="s">
        <v>34</v>
      </c>
      <c r="H175" s="51">
        <v>1</v>
      </c>
      <c r="I175" s="52">
        <v>30</v>
      </c>
      <c r="J175" s="53"/>
      <c r="K175" s="54"/>
      <c r="L175" s="55"/>
      <c r="M175" s="56">
        <f>K175*L175</f>
        <v>0</v>
      </c>
      <c r="N175" s="57"/>
      <c r="O175" s="12"/>
      <c r="P175" s="12"/>
      <c r="Q175" s="12"/>
    </row>
    <row r="176" spans="2:17" x14ac:dyDescent="0.2">
      <c r="B176" s="24"/>
      <c r="C176" s="25"/>
      <c r="D176" s="25"/>
      <c r="E176" s="20"/>
      <c r="F176" s="26"/>
      <c r="G176" s="88"/>
      <c r="H176" s="27"/>
      <c r="I176" s="28"/>
      <c r="J176" s="28"/>
      <c r="K176" s="28"/>
      <c r="L176" s="28"/>
      <c r="M176" s="28"/>
      <c r="N176" s="28"/>
      <c r="O176" s="28"/>
      <c r="P176" s="60"/>
      <c r="Q176" s="60"/>
    </row>
    <row r="177" spans="2:17" x14ac:dyDescent="0.2">
      <c r="B177" s="24"/>
      <c r="C177" s="25"/>
      <c r="D177" s="25"/>
      <c r="E177" s="20"/>
      <c r="F177" s="26"/>
      <c r="G177" s="88"/>
      <c r="H177" s="27"/>
      <c r="I177" s="28"/>
      <c r="J177" s="28"/>
      <c r="K177" s="28"/>
      <c r="L177" s="28"/>
      <c r="M177" s="28"/>
      <c r="N177" s="28"/>
      <c r="O177" s="28"/>
      <c r="P177" s="60"/>
      <c r="Q177" s="60"/>
    </row>
    <row r="178" spans="2:17" x14ac:dyDescent="0.2">
      <c r="C178" s="51" t="s">
        <v>69</v>
      </c>
      <c r="D178" s="48" t="s">
        <v>60</v>
      </c>
      <c r="E178" s="49" t="str">
        <f>_xlfn.CONCAT($B$15,C178,D178)</f>
        <v>A7-10</v>
      </c>
      <c r="F178" s="50"/>
      <c r="G178" s="86" t="s">
        <v>35</v>
      </c>
      <c r="H178" s="51">
        <v>1</v>
      </c>
      <c r="I178" s="52">
        <v>15</v>
      </c>
      <c r="J178" s="53"/>
      <c r="K178" s="54"/>
      <c r="L178" s="55"/>
      <c r="M178" s="56">
        <f>K178*L178</f>
        <v>0</v>
      </c>
      <c r="N178" s="57"/>
      <c r="O178" s="12"/>
      <c r="P178" s="12"/>
      <c r="Q178" s="12"/>
    </row>
    <row r="179" spans="2:17" x14ac:dyDescent="0.2">
      <c r="B179" s="24"/>
      <c r="C179" s="25"/>
      <c r="D179" s="25"/>
      <c r="E179" s="20"/>
      <c r="F179" s="26"/>
      <c r="G179" s="88"/>
      <c r="H179" s="27"/>
      <c r="I179" s="28"/>
      <c r="J179" s="28"/>
      <c r="O179" s="28"/>
      <c r="P179" s="60"/>
      <c r="Q179" s="60"/>
    </row>
    <row r="180" spans="2:17" x14ac:dyDescent="0.2">
      <c r="B180" s="24"/>
      <c r="C180" s="25"/>
      <c r="D180" s="25"/>
      <c r="E180" s="20"/>
      <c r="F180" s="26"/>
      <c r="G180" s="88"/>
      <c r="H180" s="27"/>
      <c r="I180" s="28"/>
      <c r="J180" s="28"/>
      <c r="O180" s="28"/>
      <c r="P180" s="60"/>
      <c r="Q180" s="60"/>
    </row>
    <row r="181" spans="2:17" x14ac:dyDescent="0.2">
      <c r="C181" s="51" t="s">
        <v>69</v>
      </c>
      <c r="D181" s="48" t="s">
        <v>61</v>
      </c>
      <c r="E181" s="49" t="str">
        <f>_xlfn.CONCAT($B$15,C181,D181)</f>
        <v>A7-11</v>
      </c>
      <c r="F181" s="50"/>
      <c r="G181" s="86" t="s">
        <v>11</v>
      </c>
      <c r="H181" s="51">
        <v>1</v>
      </c>
      <c r="I181" s="52">
        <v>98</v>
      </c>
      <c r="J181" s="53"/>
      <c r="K181" s="54"/>
      <c r="L181" s="55"/>
      <c r="M181" s="56">
        <f>K181*L181</f>
        <v>0</v>
      </c>
      <c r="N181" s="57"/>
      <c r="O181" s="12"/>
      <c r="P181" s="12"/>
      <c r="Q181" s="12"/>
    </row>
    <row r="182" spans="2:17" x14ac:dyDescent="0.2">
      <c r="B182" s="24"/>
      <c r="C182" s="25"/>
      <c r="D182" s="25"/>
      <c r="E182" s="20"/>
      <c r="F182" s="26"/>
      <c r="G182" s="88"/>
      <c r="H182" s="27"/>
      <c r="I182" s="28"/>
      <c r="J182" s="28"/>
      <c r="O182" s="28"/>
      <c r="P182" s="60"/>
      <c r="Q182" s="60"/>
    </row>
    <row r="183" spans="2:17" x14ac:dyDescent="0.2">
      <c r="B183" s="24"/>
      <c r="C183" s="25"/>
      <c r="D183" s="25"/>
      <c r="E183" s="20"/>
      <c r="F183" s="26"/>
      <c r="G183" s="88"/>
      <c r="H183" s="27"/>
      <c r="I183" s="28"/>
      <c r="J183" s="28"/>
      <c r="O183" s="28"/>
      <c r="P183" s="60"/>
      <c r="Q183" s="60"/>
    </row>
    <row r="184" spans="2:17" x14ac:dyDescent="0.2">
      <c r="C184" s="51" t="s">
        <v>69</v>
      </c>
      <c r="D184" s="48" t="s">
        <v>62</v>
      </c>
      <c r="E184" s="49" t="str">
        <f>_xlfn.CONCAT($B$15,C184,D184)</f>
        <v>A7-12</v>
      </c>
      <c r="F184" s="50"/>
      <c r="G184" s="86" t="s">
        <v>36</v>
      </c>
      <c r="H184" s="51">
        <v>1</v>
      </c>
      <c r="I184" s="52">
        <v>4</v>
      </c>
      <c r="J184" s="53"/>
      <c r="K184" s="54"/>
      <c r="L184" s="55"/>
      <c r="M184" s="56">
        <f>K184*L184</f>
        <v>0</v>
      </c>
      <c r="N184" s="57"/>
      <c r="O184" s="12"/>
      <c r="P184" s="12"/>
      <c r="Q184" s="12"/>
    </row>
    <row r="185" spans="2:17" x14ac:dyDescent="0.2">
      <c r="B185" s="24"/>
      <c r="C185" s="25"/>
      <c r="D185" s="25"/>
      <c r="E185" s="20"/>
      <c r="F185" s="26"/>
      <c r="G185" s="88"/>
      <c r="H185" s="27"/>
      <c r="I185" s="28"/>
      <c r="J185" s="28"/>
      <c r="K185" s="28"/>
      <c r="L185" s="28"/>
      <c r="M185" s="28"/>
      <c r="N185" s="28"/>
      <c r="O185" s="28"/>
      <c r="P185" s="60"/>
      <c r="Q185" s="60"/>
    </row>
    <row r="186" spans="2:17" x14ac:dyDescent="0.2">
      <c r="B186" s="24"/>
      <c r="C186" s="25"/>
      <c r="D186" s="25"/>
      <c r="E186" s="20"/>
      <c r="F186" s="26"/>
      <c r="G186" s="88"/>
      <c r="H186" s="27"/>
      <c r="I186" s="28"/>
      <c r="J186" s="28"/>
      <c r="K186" s="28"/>
      <c r="L186" s="28"/>
      <c r="M186" s="28"/>
      <c r="N186" s="28"/>
      <c r="O186" s="28"/>
      <c r="P186" s="60"/>
      <c r="Q186" s="60"/>
    </row>
    <row r="187" spans="2:17" x14ac:dyDescent="0.2">
      <c r="C187" s="51" t="s">
        <v>69</v>
      </c>
      <c r="D187" s="48" t="s">
        <v>77</v>
      </c>
      <c r="E187" s="49" t="str">
        <f>_xlfn.CONCAT($B$15,C187,D187)</f>
        <v>A7-13</v>
      </c>
      <c r="F187" s="50"/>
      <c r="G187" s="86" t="s">
        <v>37</v>
      </c>
      <c r="H187" s="51">
        <v>1</v>
      </c>
      <c r="I187" s="52">
        <v>25</v>
      </c>
      <c r="J187" s="53"/>
      <c r="K187" s="54"/>
      <c r="L187" s="55"/>
      <c r="M187" s="56">
        <f>K187*L187</f>
        <v>0</v>
      </c>
      <c r="N187" s="57"/>
      <c r="O187" s="12"/>
      <c r="P187" s="12"/>
      <c r="Q187" s="12"/>
    </row>
    <row r="188" spans="2:17" x14ac:dyDescent="0.2">
      <c r="B188" s="24"/>
      <c r="C188" s="25"/>
      <c r="D188" s="25"/>
      <c r="E188" s="20"/>
      <c r="F188" s="26"/>
      <c r="G188" s="88"/>
      <c r="H188" s="27"/>
      <c r="I188" s="28"/>
      <c r="J188" s="28"/>
      <c r="K188" s="28"/>
      <c r="L188" s="28"/>
      <c r="M188" s="28"/>
      <c r="N188" s="28"/>
      <c r="O188" s="28"/>
      <c r="P188" s="60"/>
      <c r="Q188" s="60"/>
    </row>
    <row r="189" spans="2:17" x14ac:dyDescent="0.2">
      <c r="B189" s="24"/>
      <c r="C189" s="25"/>
      <c r="D189" s="25"/>
      <c r="E189" s="20"/>
      <c r="F189" s="26"/>
      <c r="G189" s="88"/>
      <c r="H189" s="27"/>
      <c r="I189" s="28"/>
      <c r="J189" s="28"/>
      <c r="K189" s="28"/>
      <c r="L189" s="28"/>
      <c r="M189" s="28"/>
      <c r="N189" s="28"/>
      <c r="O189" s="28"/>
      <c r="P189" s="60"/>
      <c r="Q189" s="60"/>
    </row>
    <row r="190" spans="2:17" x14ac:dyDescent="0.2">
      <c r="C190" s="51" t="s">
        <v>69</v>
      </c>
      <c r="D190" s="48" t="s">
        <v>78</v>
      </c>
      <c r="E190" s="49" t="str">
        <f>_xlfn.CONCAT($B$15,C190,D190)</f>
        <v>A7-14</v>
      </c>
      <c r="F190" s="50"/>
      <c r="G190" s="86" t="s">
        <v>48</v>
      </c>
      <c r="H190" s="51"/>
      <c r="I190" s="52">
        <v>97</v>
      </c>
      <c r="J190" s="53"/>
      <c r="K190" s="54"/>
      <c r="L190" s="55"/>
      <c r="M190" s="56">
        <f>K190*L190</f>
        <v>0</v>
      </c>
      <c r="N190" s="57"/>
      <c r="O190" s="12"/>
      <c r="P190" s="12"/>
      <c r="Q190" s="12"/>
    </row>
    <row r="191" spans="2:17" x14ac:dyDescent="0.2">
      <c r="B191" s="24"/>
      <c r="C191" s="25"/>
      <c r="D191" s="25"/>
      <c r="E191" s="24"/>
      <c r="F191" s="26"/>
      <c r="G191" s="88"/>
      <c r="H191" s="27"/>
      <c r="I191" s="28"/>
      <c r="J191" s="28"/>
      <c r="K191" s="28"/>
      <c r="L191" s="28"/>
      <c r="M191" s="28"/>
      <c r="N191" s="28"/>
      <c r="O191" s="28"/>
      <c r="P191" s="60"/>
      <c r="Q191" s="60"/>
    </row>
    <row r="192" spans="2:17" x14ac:dyDescent="0.2">
      <c r="B192" s="24"/>
      <c r="C192" s="25"/>
      <c r="D192" s="25"/>
      <c r="E192" s="24"/>
      <c r="F192" s="26"/>
      <c r="G192" s="88"/>
      <c r="H192" s="27"/>
      <c r="I192" s="28"/>
      <c r="J192" s="28"/>
      <c r="K192" s="28"/>
      <c r="L192" s="28"/>
      <c r="M192" s="28"/>
      <c r="N192" s="28"/>
      <c r="O192" s="28"/>
      <c r="P192" s="60"/>
      <c r="Q192" s="60"/>
    </row>
    <row r="193" spans="2:17" x14ac:dyDescent="0.2">
      <c r="E193" s="61" t="s">
        <v>102</v>
      </c>
      <c r="F193" s="61"/>
      <c r="G193" s="80" t="s">
        <v>104</v>
      </c>
      <c r="H193" s="62"/>
      <c r="I193" s="71"/>
      <c r="J193" s="64"/>
      <c r="K193" s="62"/>
      <c r="L193" s="62"/>
      <c r="M193" s="62"/>
      <c r="N193" s="62"/>
      <c r="O193" s="11"/>
      <c r="P193" s="11"/>
      <c r="Q193" s="11"/>
    </row>
    <row r="194" spans="2:17" x14ac:dyDescent="0.2">
      <c r="G194" s="82"/>
      <c r="H194" s="11"/>
      <c r="J194" s="59"/>
      <c r="K194" s="11"/>
      <c r="L194" s="11"/>
      <c r="M194" s="11"/>
      <c r="N194" s="11"/>
      <c r="O194" s="11"/>
      <c r="P194" s="11"/>
      <c r="Q194" s="11"/>
    </row>
    <row r="195" spans="2:17" x14ac:dyDescent="0.2">
      <c r="C195" s="51" t="s">
        <v>103</v>
      </c>
      <c r="D195" s="48" t="s">
        <v>51</v>
      </c>
      <c r="E195" s="49" t="str">
        <f>_xlfn.CONCAT($B$15,C195,D195)</f>
        <v>A8-01</v>
      </c>
      <c r="F195" s="50"/>
      <c r="G195" s="86" t="s">
        <v>19</v>
      </c>
      <c r="H195" s="51">
        <v>1</v>
      </c>
      <c r="I195" s="52">
        <v>150</v>
      </c>
      <c r="J195" s="53">
        <f>H195*I195</f>
        <v>150</v>
      </c>
      <c r="K195" s="54"/>
      <c r="L195" s="55"/>
      <c r="M195" s="56">
        <f>K195*L195</f>
        <v>0</v>
      </c>
      <c r="N195" s="57"/>
      <c r="O195" s="12"/>
      <c r="P195" s="12"/>
      <c r="Q195" s="12"/>
    </row>
    <row r="196" spans="2:17" x14ac:dyDescent="0.2">
      <c r="B196" s="24"/>
      <c r="C196" s="25"/>
      <c r="D196" s="25"/>
      <c r="E196" s="24"/>
      <c r="F196" s="26"/>
      <c r="G196" s="88" t="s">
        <v>107</v>
      </c>
      <c r="H196" s="27"/>
      <c r="I196" s="28"/>
      <c r="J196" s="28"/>
      <c r="K196" s="28"/>
      <c r="L196" s="28"/>
      <c r="M196" s="28"/>
      <c r="N196" s="28"/>
      <c r="O196" s="28"/>
      <c r="P196" s="60"/>
      <c r="Q196" s="60"/>
    </row>
    <row r="197" spans="2:17" x14ac:dyDescent="0.2">
      <c r="B197" s="24"/>
      <c r="C197" s="25"/>
      <c r="D197" s="25"/>
      <c r="E197" s="24"/>
      <c r="F197" s="26"/>
      <c r="G197" s="88"/>
      <c r="H197" s="27"/>
      <c r="I197" s="28"/>
      <c r="J197" s="28"/>
      <c r="K197" s="28"/>
      <c r="L197" s="28"/>
      <c r="M197" s="28"/>
      <c r="N197" s="28"/>
      <c r="O197" s="28"/>
      <c r="P197" s="60"/>
      <c r="Q197" s="60"/>
    </row>
    <row r="198" spans="2:17" x14ac:dyDescent="0.2">
      <c r="C198" s="51" t="s">
        <v>103</v>
      </c>
      <c r="D198" s="48" t="s">
        <v>52</v>
      </c>
      <c r="E198" s="49" t="str">
        <f>_xlfn.CONCAT($B$15,C198,D198)</f>
        <v>A8-02</v>
      </c>
      <c r="F198" s="50"/>
      <c r="G198" s="86" t="s">
        <v>76</v>
      </c>
      <c r="H198" s="51">
        <v>1</v>
      </c>
      <c r="I198" s="52">
        <v>12</v>
      </c>
      <c r="J198" s="53">
        <f>H198*I198</f>
        <v>12</v>
      </c>
      <c r="K198" s="54"/>
      <c r="L198" s="55"/>
      <c r="M198" s="56">
        <f>K198*L198</f>
        <v>0</v>
      </c>
      <c r="N198" s="57"/>
      <c r="O198" s="12"/>
      <c r="P198" s="12"/>
      <c r="Q198" s="12"/>
    </row>
    <row r="199" spans="2:17" x14ac:dyDescent="0.2">
      <c r="B199" s="24"/>
      <c r="C199" s="25"/>
      <c r="D199" s="25"/>
      <c r="E199" s="24"/>
      <c r="F199" s="26"/>
      <c r="G199" s="88"/>
      <c r="H199" s="27"/>
      <c r="I199" s="28"/>
      <c r="J199" s="28"/>
      <c r="K199" s="28"/>
      <c r="L199" s="28"/>
      <c r="M199" s="28"/>
      <c r="N199" s="28"/>
      <c r="O199" s="28"/>
      <c r="P199" s="60"/>
      <c r="Q199" s="60"/>
    </row>
    <row r="200" spans="2:17" x14ac:dyDescent="0.2">
      <c r="B200" s="24"/>
      <c r="C200" s="25"/>
      <c r="D200" s="25"/>
      <c r="E200" s="24"/>
      <c r="F200" s="26"/>
      <c r="G200" s="88"/>
      <c r="H200" s="27"/>
      <c r="I200" s="28"/>
      <c r="J200" s="28"/>
      <c r="K200" s="28"/>
      <c r="L200" s="28"/>
      <c r="M200" s="28"/>
      <c r="N200" s="28"/>
      <c r="O200" s="28"/>
      <c r="P200" s="60"/>
      <c r="Q200" s="60"/>
    </row>
    <row r="201" spans="2:17" x14ac:dyDescent="0.2">
      <c r="C201" s="51" t="s">
        <v>103</v>
      </c>
      <c r="D201" s="48" t="s">
        <v>53</v>
      </c>
      <c r="E201" s="49" t="str">
        <f>_xlfn.CONCAT($B$15,C201,D201)</f>
        <v>A8-03</v>
      </c>
      <c r="F201" s="50"/>
      <c r="G201" s="86" t="s">
        <v>109</v>
      </c>
      <c r="H201" s="51">
        <v>1</v>
      </c>
      <c r="I201" s="52">
        <v>30</v>
      </c>
      <c r="J201" s="53">
        <f t="shared" ref="J201" si="4">H201*I201</f>
        <v>30</v>
      </c>
      <c r="K201" s="54"/>
      <c r="L201" s="55"/>
      <c r="M201" s="56">
        <f>K201*L201</f>
        <v>0</v>
      </c>
      <c r="N201" s="57"/>
      <c r="O201" s="12"/>
      <c r="P201" s="12"/>
      <c r="Q201" s="12"/>
    </row>
    <row r="202" spans="2:17" x14ac:dyDescent="0.2">
      <c r="B202" s="24"/>
      <c r="C202" s="25"/>
      <c r="D202" s="25"/>
      <c r="E202" s="24"/>
      <c r="F202" s="26"/>
      <c r="G202" s="88"/>
      <c r="H202" s="27"/>
      <c r="I202" s="28"/>
      <c r="J202" s="28"/>
      <c r="K202" s="28"/>
      <c r="L202" s="28"/>
      <c r="M202" s="28"/>
      <c r="N202" s="28"/>
      <c r="O202" s="28"/>
      <c r="P202" s="60"/>
      <c r="Q202" s="60"/>
    </row>
    <row r="203" spans="2:17" x14ac:dyDescent="0.2">
      <c r="B203" s="24"/>
      <c r="C203" s="25"/>
      <c r="D203" s="25"/>
      <c r="E203" s="24"/>
      <c r="F203" s="26"/>
      <c r="G203" s="88"/>
      <c r="H203" s="27"/>
      <c r="I203" s="28"/>
      <c r="J203" s="28"/>
      <c r="K203" s="28"/>
      <c r="L203" s="28"/>
      <c r="M203" s="28"/>
      <c r="N203" s="28"/>
      <c r="O203" s="28"/>
      <c r="P203" s="60"/>
      <c r="Q203" s="60"/>
    </row>
    <row r="204" spans="2:17" x14ac:dyDescent="0.2">
      <c r="C204" s="51" t="s">
        <v>103</v>
      </c>
      <c r="D204" s="48" t="s">
        <v>54</v>
      </c>
      <c r="E204" s="49" t="str">
        <f>_xlfn.CONCAT($B$15,C204,D204)</f>
        <v>A8-04</v>
      </c>
      <c r="F204" s="50"/>
      <c r="G204" s="86" t="s">
        <v>108</v>
      </c>
      <c r="H204" s="51">
        <v>1</v>
      </c>
      <c r="I204" s="52">
        <v>12</v>
      </c>
      <c r="J204" s="53">
        <f t="shared" ref="J204" si="5">H204*I204</f>
        <v>12</v>
      </c>
      <c r="K204" s="54"/>
      <c r="L204" s="55"/>
      <c r="M204" s="56">
        <f>K204*L204</f>
        <v>0</v>
      </c>
      <c r="N204" s="57"/>
      <c r="O204" s="12"/>
      <c r="P204" s="12"/>
      <c r="Q204" s="12"/>
    </row>
    <row r="205" spans="2:17" x14ac:dyDescent="0.2">
      <c r="B205" s="24"/>
      <c r="C205" s="25"/>
      <c r="D205" s="25"/>
      <c r="E205" s="24"/>
      <c r="F205" s="26"/>
      <c r="G205" s="88"/>
      <c r="H205" s="27"/>
      <c r="I205" s="28"/>
      <c r="J205" s="28"/>
      <c r="K205" s="28"/>
      <c r="L205" s="28"/>
      <c r="M205" s="28"/>
      <c r="N205" s="28"/>
      <c r="O205" s="28"/>
      <c r="P205" s="60"/>
      <c r="Q205" s="60"/>
    </row>
    <row r="206" spans="2:17" x14ac:dyDescent="0.2">
      <c r="B206" s="24"/>
      <c r="C206" s="25"/>
      <c r="D206" s="25"/>
      <c r="E206" s="24"/>
      <c r="F206" s="26"/>
      <c r="G206" s="88"/>
      <c r="H206" s="27"/>
      <c r="I206" s="28"/>
      <c r="J206" s="28"/>
      <c r="K206" s="28"/>
      <c r="L206" s="28"/>
      <c r="M206" s="28"/>
      <c r="N206" s="28"/>
      <c r="O206" s="28"/>
      <c r="P206" s="60"/>
      <c r="Q206" s="60"/>
    </row>
    <row r="207" spans="2:17" x14ac:dyDescent="0.2">
      <c r="C207" s="51" t="s">
        <v>103</v>
      </c>
      <c r="D207" s="48" t="s">
        <v>55</v>
      </c>
      <c r="E207" s="49" t="str">
        <f>_xlfn.CONCAT($B$15,C207,D207)</f>
        <v>A8-05</v>
      </c>
      <c r="F207" s="50"/>
      <c r="G207" s="86" t="s">
        <v>110</v>
      </c>
      <c r="H207" s="51"/>
      <c r="I207" s="52"/>
      <c r="J207" s="53">
        <f>SUM(J18:J204,J216:J219)*0.05</f>
        <v>214.9135</v>
      </c>
      <c r="K207" s="54"/>
      <c r="L207" s="55"/>
      <c r="M207" s="56">
        <f>K207*L207</f>
        <v>0</v>
      </c>
      <c r="N207" s="57"/>
      <c r="O207" s="12"/>
      <c r="P207" s="12"/>
      <c r="Q207" s="12"/>
    </row>
    <row r="208" spans="2:17" x14ac:dyDescent="0.2">
      <c r="B208" s="24"/>
      <c r="C208" s="25"/>
      <c r="D208" s="25"/>
      <c r="E208" s="24"/>
      <c r="F208" s="26"/>
      <c r="G208" s="88" t="s">
        <v>112</v>
      </c>
      <c r="H208" s="27"/>
      <c r="I208" s="28"/>
      <c r="J208" s="28"/>
      <c r="K208" s="28"/>
      <c r="L208" s="28"/>
      <c r="M208" s="28"/>
      <c r="N208" s="28"/>
      <c r="O208" s="28"/>
      <c r="P208" s="60"/>
      <c r="Q208" s="60"/>
    </row>
    <row r="209" spans="2:17" x14ac:dyDescent="0.2">
      <c r="B209" s="24"/>
      <c r="C209" s="25"/>
      <c r="D209" s="25"/>
      <c r="E209" s="24"/>
      <c r="F209" s="26"/>
      <c r="G209" s="88"/>
      <c r="H209" s="27"/>
      <c r="I209" s="28"/>
      <c r="J209" s="28"/>
      <c r="K209" s="28"/>
      <c r="L209" s="28"/>
      <c r="M209" s="28"/>
      <c r="N209" s="28"/>
      <c r="O209" s="28"/>
      <c r="P209" s="60"/>
      <c r="Q209" s="60"/>
    </row>
    <row r="210" spans="2:17" x14ac:dyDescent="0.2">
      <c r="C210" s="51" t="s">
        <v>103</v>
      </c>
      <c r="D210" s="48" t="s">
        <v>56</v>
      </c>
      <c r="E210" s="49" t="str">
        <f>_xlfn.CONCAT($B$15,C210,D210)</f>
        <v>A8-06</v>
      </c>
      <c r="F210" s="50"/>
      <c r="G210" s="86" t="s">
        <v>113</v>
      </c>
      <c r="H210" s="51"/>
      <c r="I210" s="52"/>
      <c r="J210" s="53">
        <f>SUM(J18:J204,J216:J219)*0.02</f>
        <v>85.965399999999988</v>
      </c>
      <c r="K210" s="54"/>
      <c r="L210" s="55"/>
      <c r="M210" s="56">
        <f>K210*L210</f>
        <v>0</v>
      </c>
      <c r="N210" s="57"/>
      <c r="O210" s="12"/>
      <c r="P210" s="12"/>
      <c r="Q210" s="12"/>
    </row>
    <row r="211" spans="2:17" x14ac:dyDescent="0.2">
      <c r="B211" s="24"/>
      <c r="C211" s="25"/>
      <c r="D211" s="25"/>
      <c r="E211" s="24"/>
      <c r="F211" s="26"/>
      <c r="G211" s="88" t="s">
        <v>114</v>
      </c>
      <c r="H211" s="27"/>
      <c r="I211" s="28"/>
      <c r="J211" s="28"/>
      <c r="K211" s="28"/>
      <c r="L211" s="28"/>
      <c r="M211" s="28"/>
      <c r="N211" s="28"/>
      <c r="O211" s="28"/>
      <c r="P211" s="60"/>
      <c r="Q211" s="60"/>
    </row>
    <row r="212" spans="2:17" x14ac:dyDescent="0.2">
      <c r="B212" s="24"/>
      <c r="C212" s="25"/>
      <c r="D212" s="25"/>
      <c r="E212" s="24"/>
      <c r="F212" s="26"/>
      <c r="G212" s="88"/>
      <c r="H212" s="27"/>
      <c r="I212" s="28"/>
      <c r="J212" s="28"/>
      <c r="K212" s="28"/>
      <c r="L212" s="28"/>
      <c r="M212" s="28"/>
      <c r="N212" s="28"/>
      <c r="O212" s="28"/>
      <c r="P212" s="60"/>
      <c r="Q212" s="60"/>
    </row>
    <row r="213" spans="2:17" x14ac:dyDescent="0.2">
      <c r="B213" s="24"/>
      <c r="C213" s="25"/>
      <c r="D213" s="25"/>
      <c r="E213" s="24"/>
      <c r="F213" s="26"/>
      <c r="G213" s="88"/>
      <c r="H213" s="27"/>
      <c r="I213" s="28"/>
      <c r="J213" s="28"/>
      <c r="K213" s="28"/>
      <c r="L213" s="28"/>
      <c r="M213" s="28"/>
      <c r="N213" s="28"/>
      <c r="O213" s="28"/>
      <c r="P213" s="60"/>
      <c r="Q213" s="60"/>
    </row>
    <row r="214" spans="2:17" x14ac:dyDescent="0.2">
      <c r="E214" s="61" t="s">
        <v>102</v>
      </c>
      <c r="F214" s="61"/>
      <c r="G214" s="80" t="s">
        <v>101</v>
      </c>
      <c r="H214" s="62"/>
      <c r="I214" s="71"/>
      <c r="J214" s="64"/>
      <c r="K214" s="62"/>
      <c r="L214" s="62"/>
      <c r="M214" s="62"/>
      <c r="N214" s="62"/>
      <c r="O214" s="11"/>
      <c r="P214" s="11"/>
      <c r="Q214" s="11"/>
    </row>
    <row r="215" spans="2:17" x14ac:dyDescent="0.2">
      <c r="G215" s="82"/>
      <c r="H215" s="11"/>
      <c r="J215" s="59"/>
      <c r="K215" s="11"/>
      <c r="L215" s="11"/>
      <c r="M215" s="11"/>
      <c r="N215" s="11"/>
      <c r="O215" s="11"/>
      <c r="P215" s="11"/>
      <c r="Q215" s="11"/>
    </row>
    <row r="216" spans="2:17" x14ac:dyDescent="0.2">
      <c r="C216" s="51" t="s">
        <v>103</v>
      </c>
      <c r="D216" s="48" t="s">
        <v>51</v>
      </c>
      <c r="E216" s="49" t="str">
        <f>_xlfn.CONCAT($B$15,C216,D216)</f>
        <v>A8-01</v>
      </c>
      <c r="F216" s="50"/>
      <c r="G216" s="86" t="s">
        <v>115</v>
      </c>
      <c r="H216" s="51"/>
      <c r="I216" s="52"/>
      <c r="J216" s="53">
        <f>SUM(J18:J145,J195:J204)*0.2</f>
        <v>560.4</v>
      </c>
      <c r="K216" s="54"/>
      <c r="L216" s="55"/>
      <c r="M216" s="56">
        <f>K216*L216</f>
        <v>0</v>
      </c>
      <c r="N216" s="57"/>
      <c r="O216" s="12"/>
      <c r="P216" s="12"/>
      <c r="Q216" s="12"/>
    </row>
    <row r="217" spans="2:17" x14ac:dyDescent="0.2">
      <c r="B217" s="24"/>
      <c r="C217" s="25"/>
      <c r="D217" s="25"/>
      <c r="E217" s="24"/>
      <c r="F217" s="26"/>
      <c r="G217" s="88"/>
      <c r="H217" s="27"/>
      <c r="I217" s="28"/>
      <c r="J217" s="28"/>
      <c r="O217" s="28"/>
      <c r="P217" s="60"/>
      <c r="Q217" s="60"/>
    </row>
    <row r="218" spans="2:17" x14ac:dyDescent="0.2">
      <c r="B218" s="24"/>
      <c r="C218" s="25"/>
      <c r="D218" s="25"/>
      <c r="E218" s="24"/>
      <c r="F218" s="26"/>
      <c r="G218" s="88"/>
      <c r="H218" s="27"/>
      <c r="I218" s="28"/>
      <c r="J218" s="28"/>
      <c r="O218" s="28"/>
      <c r="P218" s="60"/>
      <c r="Q218" s="60"/>
    </row>
    <row r="219" spans="2:17" x14ac:dyDescent="0.2">
      <c r="C219" s="51" t="s">
        <v>103</v>
      </c>
      <c r="D219" s="48" t="s">
        <v>52</v>
      </c>
      <c r="E219" s="49" t="str">
        <f>_xlfn.CONCAT($B$15,C219,D219)</f>
        <v>A8-02</v>
      </c>
      <c r="F219" s="50"/>
      <c r="G219" s="86" t="s">
        <v>44</v>
      </c>
      <c r="H219" s="51"/>
      <c r="I219" s="52"/>
      <c r="J219" s="53">
        <f>SUM(J18:J204)*0.03</f>
        <v>108.86999999999999</v>
      </c>
      <c r="K219" s="54"/>
      <c r="L219" s="55"/>
      <c r="M219" s="56">
        <f>K219*L219</f>
        <v>0</v>
      </c>
      <c r="N219" s="57"/>
      <c r="O219" s="12"/>
      <c r="P219" s="12"/>
      <c r="Q219" s="12"/>
    </row>
    <row r="220" spans="2:17" x14ac:dyDescent="0.2">
      <c r="B220" s="24"/>
      <c r="C220" s="25"/>
      <c r="D220" s="25"/>
      <c r="E220" s="24"/>
      <c r="F220" s="26"/>
      <c r="G220" s="88"/>
      <c r="H220" s="27"/>
      <c r="I220" s="28"/>
      <c r="J220" s="28"/>
      <c r="K220" s="28"/>
      <c r="L220" s="28"/>
      <c r="M220" s="28"/>
      <c r="N220" s="28"/>
      <c r="O220" s="28"/>
      <c r="P220" s="60"/>
      <c r="Q220" s="60"/>
    </row>
    <row r="222" spans="2:17" x14ac:dyDescent="0.2">
      <c r="G222" s="235"/>
    </row>
    <row r="223" spans="2:17" x14ac:dyDescent="0.2">
      <c r="G223" s="235"/>
    </row>
    <row r="224" spans="2:17" x14ac:dyDescent="0.2">
      <c r="G224" s="90"/>
    </row>
    <row r="225" spans="7:10" x14ac:dyDescent="0.2">
      <c r="G225" s="89"/>
    </row>
    <row r="227" spans="7:10" x14ac:dyDescent="0.2">
      <c r="G227" s="16" t="s">
        <v>116</v>
      </c>
      <c r="J227" s="21">
        <f>SUM(J24,J27,J33,J60,J81,J87)</f>
        <v>440</v>
      </c>
    </row>
    <row r="228" spans="7:10" x14ac:dyDescent="0.2">
      <c r="G228" s="16" t="s">
        <v>117</v>
      </c>
      <c r="J228" s="21">
        <f>I9-J227</f>
        <v>4159.1489000000001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/ F T P V K O / W R 2 l A A A A 9 g A A A B I A H A B D b 2 5 m a W c v U G F j a 2 F n Z S 5 4 b W w g o h g A K K A U A A A A A A A A A A A A A A A A A A A A A A A A A A A A h Y 8 x D o I w G I W v Q r r T l q K J I T 9 l c D K R x I T E u D a l Q i M U Q 4 v l b g 4 e y S u I U d T N 8 X 3 v G 9 6 7 X 2 + Q j W 0 T X F R v d W d S F G G K A m V k V 2 p T p W h w x 3 C F M g 4 7 I U + i U s E k G 5 u M t k x R 7 d w 5 I c R 7 j 3 2 M u 7 4 i j N K I H P J t I W v V C v S R 9 X 8 5 1 M Y 6 Y a R C H P a v M Z z h i C 5 x v G C Y A p k h 5 N p 8 B T b t f b Y / E N Z D 4 4 Z e c d u E x Q b I H I G 8 P / A H U E s D B B Q A A g A I A P x U z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8 V M 9 U K I p H u A 4 A A A A R A A A A E w A c A E Z v c m 1 1 b G F z L 1 N l Y 3 R p b 2 4 x L m 0 g o h g A K K A U A A A A A A A A A A A A A A A A A A A A A A A A A A A A K 0 5 N L s n M z 1 M I h t C G 1 g B Q S w E C L Q A U A A I A C A D 8 V M 9 U o 7 9 Z H a U A A A D 2 A A A A E g A A A A A A A A A A A A A A A A A A A A A A Q 2 9 u Z m l n L 1 B h Y 2 t h Z 2 U u e G 1 s U E s B A i 0 A F A A C A A g A / F T P V A / K 6 a u k A A A A 6 Q A A A B M A A A A A A A A A A A A A A A A A 8 Q A A A F t D b 2 5 0 Z W 5 0 X 1 R 5 c G V z X S 5 4 b W x Q S w E C L Q A U A A I A C A D 8 V M 9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K v o 6 b A G W 0 W 2 0 9 c p a E b E t A A A A A A C A A A A A A A Q Z g A A A A E A A C A A A A A M t 7 1 N g t 2 H F a D v g T W 9 X O 9 c 6 a + p 4 z 8 Y q n u Y Y 7 l a M + 6 v v w A A A A A O g A A A A A I A A C A A A A C C 7 W Y y G e j t e l f r A p N V G p 5 y z H d Y e P O g P Q p 6 4 U w f f H z D U 1 A A A A D k q U U I D Y F A k K e k H V z F n t 6 0 / 2 n 6 8 w R g m j 1 g M Z p Q / y O 1 J R h l I i a 2 C D N 0 G i g n H X P W Z P T t c k 7 0 t g E d Z e b s m i k h Y C P H H 0 j Q Y F m x M D C k 1 r s K I s Q g x U A A A A A y h M y 4 C g u P I 6 M h 5 U k Y / K x A S l C R X W A j E c w x A i s / T M e J c R B n z Y / P f M I 5 h L l O a 4 L k X L K B D U 8 Z / s d W U 3 M V l e W w n 7 2 o < / D a t a M a s h u p > 
</file>

<file path=customXml/itemProps1.xml><?xml version="1.0" encoding="utf-8"?>
<ds:datastoreItem xmlns:ds="http://schemas.openxmlformats.org/officeDocument/2006/customXml" ds:itemID="{B5EF23B8-2534-48B9-8EA3-74C7C317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4</vt:i4>
      </vt:variant>
    </vt:vector>
  </HeadingPairs>
  <TitlesOfParts>
    <vt:vector size="12" baseType="lpstr">
      <vt:lpstr>POVZETEK</vt:lpstr>
      <vt:lpstr>V1 - OCENA INVESTICIJE</vt:lpstr>
      <vt:lpstr>V2 - OCENA INVESTICIJE</vt:lpstr>
      <vt:lpstr>V3 - OCENA INVESTICIJE</vt:lpstr>
      <vt:lpstr>A1 - PROGRAM</vt:lpstr>
      <vt:lpstr>A2 - PROGRAM</vt:lpstr>
      <vt:lpstr>A3 - PROGRAM</vt:lpstr>
      <vt:lpstr>A - OSNOVNA ŠOLA (9 oddelkov)</vt:lpstr>
      <vt:lpstr>'A1 - PROGRAM'!Področje_tiskanja</vt:lpstr>
      <vt:lpstr>'A2 - PROGRAM'!Področje_tiskanja</vt:lpstr>
      <vt:lpstr>'A3 - PROGRAM'!Področje_tiskanja</vt:lpstr>
      <vt:lpstr>POVZETEK!Področje_tiskanja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Obrat Office</dc:creator>
  <cp:lastModifiedBy>Erik Modic</cp:lastModifiedBy>
  <cp:lastPrinted>2023-06-19T11:21:39Z</cp:lastPrinted>
  <dcterms:created xsi:type="dcterms:W3CDTF">2022-03-16T14:23:00Z</dcterms:created>
  <dcterms:modified xsi:type="dcterms:W3CDTF">2025-02-26T13:00:22Z</dcterms:modified>
</cp:coreProperties>
</file>